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4180" tabRatio="500" firstSheet="1" activeTab="4"/>
  </bookViews>
  <sheets>
    <sheet name="Summary" sheetId="6" r:id="rId1"/>
    <sheet name="Fundraising" sheetId="20" r:id="rId2"/>
    <sheet name="Book Fair" sheetId="19" r:id="rId3"/>
    <sheet name="Expenditures" sheetId="21" r:id="rId4"/>
    <sheet name="Reserved Funds" sheetId="22" r:id="rId5"/>
    <sheet name="BalSheet" sheetId="23" r:id="rId6"/>
    <sheet name="Cash Recon" sheetId="24" r:id="rId7"/>
    <sheet name="Sheet1" sheetId="25" r:id="rId8"/>
  </sheets>
  <externalReferences>
    <externalReference r:id="rId9"/>
    <externalReference r:id="rId10"/>
  </externalReferences>
  <definedNames>
    <definedName name="_xlnm._FilterDatabase" localSheetId="6" hidden="1">'Cash Recon'!$C$31:$G$40</definedName>
    <definedName name="_xlnm.Print_Titles" localSheetId="3">Expenditures!$1:$5</definedName>
    <definedName name="_xlnm.Print_Titles" localSheetId="1">Fundraising!$1:$5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0" l="1"/>
  <c r="D7" i="20"/>
  <c r="F7" i="20"/>
  <c r="H7" i="20"/>
  <c r="I7" i="20"/>
  <c r="K7" i="20"/>
  <c r="M7" i="20"/>
  <c r="C8" i="20"/>
  <c r="D8" i="20"/>
  <c r="F8" i="20"/>
  <c r="H8" i="20"/>
  <c r="I8" i="20"/>
  <c r="K8" i="20"/>
  <c r="M8" i="20"/>
  <c r="C9" i="20"/>
  <c r="D9" i="20"/>
  <c r="F9" i="20"/>
  <c r="H9" i="20"/>
  <c r="I9" i="20"/>
  <c r="K9" i="20"/>
  <c r="M9" i="20"/>
  <c r="C10" i="20"/>
  <c r="D10" i="20"/>
  <c r="F10" i="20"/>
  <c r="H10" i="20"/>
  <c r="I10" i="20"/>
  <c r="K10" i="20"/>
  <c r="M10" i="20"/>
  <c r="C11" i="20"/>
  <c r="D11" i="20"/>
  <c r="F11" i="20"/>
  <c r="H11" i="20"/>
  <c r="I11" i="20"/>
  <c r="K11" i="20"/>
  <c r="M11" i="20"/>
  <c r="C12" i="20"/>
  <c r="D12" i="20"/>
  <c r="F12" i="20"/>
  <c r="H12" i="20"/>
  <c r="I12" i="20"/>
  <c r="K12" i="20"/>
  <c r="M12" i="20"/>
  <c r="C13" i="20"/>
  <c r="D13" i="20"/>
  <c r="F13" i="20"/>
  <c r="H13" i="20"/>
  <c r="I13" i="20"/>
  <c r="K13" i="20"/>
  <c r="M13" i="20"/>
  <c r="C14" i="20"/>
  <c r="D14" i="20"/>
  <c r="F14" i="20"/>
  <c r="H14" i="20"/>
  <c r="I14" i="20"/>
  <c r="K14" i="20"/>
  <c r="M14" i="20"/>
  <c r="C15" i="20"/>
  <c r="D15" i="20"/>
  <c r="F15" i="20"/>
  <c r="H15" i="20"/>
  <c r="I15" i="20"/>
  <c r="K15" i="20"/>
  <c r="M15" i="20"/>
  <c r="C16" i="20"/>
  <c r="D16" i="20"/>
  <c r="F16" i="20"/>
  <c r="H16" i="20"/>
  <c r="I16" i="20"/>
  <c r="K16" i="20"/>
  <c r="M16" i="20"/>
  <c r="C17" i="20"/>
  <c r="D17" i="20"/>
  <c r="F17" i="20"/>
  <c r="H17" i="20"/>
  <c r="I17" i="20"/>
  <c r="K17" i="20"/>
  <c r="M17" i="20"/>
  <c r="C18" i="20"/>
  <c r="D18" i="20"/>
  <c r="F18" i="20"/>
  <c r="H18" i="20"/>
  <c r="I18" i="20"/>
  <c r="K18" i="20"/>
  <c r="M18" i="20"/>
  <c r="C19" i="20"/>
  <c r="D19" i="20"/>
  <c r="F19" i="20"/>
  <c r="H19" i="20"/>
  <c r="I19" i="20"/>
  <c r="K19" i="20"/>
  <c r="M19" i="20"/>
  <c r="C20" i="20"/>
  <c r="D20" i="20"/>
  <c r="F20" i="20"/>
  <c r="H20" i="20"/>
  <c r="I20" i="20"/>
  <c r="K20" i="20"/>
  <c r="M20" i="20"/>
  <c r="C21" i="20"/>
  <c r="D21" i="20"/>
  <c r="F21" i="20"/>
  <c r="H21" i="20"/>
  <c r="I21" i="20"/>
  <c r="K21" i="20"/>
  <c r="M21" i="20"/>
  <c r="C22" i="20"/>
  <c r="D22" i="20"/>
  <c r="F22" i="20"/>
  <c r="H22" i="20"/>
  <c r="I22" i="20"/>
  <c r="K22" i="20"/>
  <c r="M22" i="20"/>
  <c r="C23" i="20"/>
  <c r="D23" i="20"/>
  <c r="F23" i="20"/>
  <c r="H23" i="20"/>
  <c r="I23" i="20"/>
  <c r="K23" i="20"/>
  <c r="M23" i="20"/>
  <c r="C24" i="20"/>
  <c r="D24" i="20"/>
  <c r="F24" i="20"/>
  <c r="H24" i="20"/>
  <c r="I24" i="20"/>
  <c r="K24" i="20"/>
  <c r="M24" i="20"/>
  <c r="C25" i="20"/>
  <c r="D25" i="20"/>
  <c r="F25" i="20"/>
  <c r="H25" i="20"/>
  <c r="I25" i="20"/>
  <c r="K25" i="20"/>
  <c r="M25" i="20"/>
  <c r="C26" i="20"/>
  <c r="D26" i="20"/>
  <c r="F26" i="20"/>
  <c r="H26" i="20"/>
  <c r="I26" i="20"/>
  <c r="K26" i="20"/>
  <c r="M26" i="20"/>
  <c r="C27" i="20"/>
  <c r="D27" i="20"/>
  <c r="F27" i="20"/>
  <c r="H27" i="20"/>
  <c r="I27" i="20"/>
  <c r="K27" i="20"/>
  <c r="M27" i="20"/>
  <c r="C28" i="20"/>
  <c r="D28" i="20"/>
  <c r="F28" i="20"/>
  <c r="H28" i="20"/>
  <c r="I28" i="20"/>
  <c r="K28" i="20"/>
  <c r="M28" i="20"/>
  <c r="C29" i="20"/>
  <c r="D29" i="20"/>
  <c r="F29" i="20"/>
  <c r="H29" i="20"/>
  <c r="I29" i="20"/>
  <c r="K29" i="20"/>
  <c r="M29" i="20"/>
  <c r="C30" i="20"/>
  <c r="D30" i="20"/>
  <c r="F30" i="20"/>
  <c r="H30" i="20"/>
  <c r="I30" i="20"/>
  <c r="K30" i="20"/>
  <c r="M30" i="20"/>
  <c r="C31" i="20"/>
  <c r="D31" i="20"/>
  <c r="F31" i="20"/>
  <c r="H31" i="20"/>
  <c r="I31" i="20"/>
  <c r="K31" i="20"/>
  <c r="M31" i="20"/>
  <c r="C32" i="20"/>
  <c r="D32" i="20"/>
  <c r="F32" i="20"/>
  <c r="H32" i="20"/>
  <c r="I32" i="20"/>
  <c r="K32" i="20"/>
  <c r="M32" i="20"/>
  <c r="C33" i="20"/>
  <c r="D33" i="20"/>
  <c r="F33" i="20"/>
  <c r="H33" i="20"/>
  <c r="I33" i="20"/>
  <c r="K33" i="20"/>
  <c r="M33" i="20"/>
  <c r="C34" i="20"/>
  <c r="D34" i="20"/>
  <c r="F34" i="20"/>
  <c r="H34" i="20"/>
  <c r="I34" i="20"/>
  <c r="K34" i="20"/>
  <c r="M34" i="20"/>
  <c r="C35" i="20"/>
  <c r="D35" i="20"/>
  <c r="F35" i="20"/>
  <c r="H35" i="20"/>
  <c r="I35" i="20"/>
  <c r="K35" i="20"/>
  <c r="M35" i="20"/>
  <c r="M37" i="20"/>
  <c r="C13" i="6"/>
  <c r="C6" i="6"/>
  <c r="C7" i="6"/>
  <c r="C8" i="6"/>
  <c r="C9" i="6"/>
  <c r="C10" i="6"/>
  <c r="C11" i="6"/>
  <c r="C12" i="6"/>
  <c r="D11" i="6"/>
  <c r="C7" i="21"/>
  <c r="D7" i="21"/>
  <c r="F7" i="21"/>
  <c r="H7" i="21"/>
  <c r="I7" i="21"/>
  <c r="K7" i="21"/>
  <c r="M7" i="21"/>
  <c r="C8" i="21"/>
  <c r="D8" i="21"/>
  <c r="F8" i="21"/>
  <c r="H8" i="21"/>
  <c r="I8" i="21"/>
  <c r="K8" i="21"/>
  <c r="M8" i="21"/>
  <c r="C9" i="21"/>
  <c r="D9" i="21"/>
  <c r="F9" i="21"/>
  <c r="H9" i="21"/>
  <c r="I9" i="21"/>
  <c r="K9" i="21"/>
  <c r="M9" i="21"/>
  <c r="C10" i="21"/>
  <c r="D10" i="21"/>
  <c r="F10" i="21"/>
  <c r="H10" i="21"/>
  <c r="I10" i="21"/>
  <c r="K10" i="21"/>
  <c r="M10" i="21"/>
  <c r="C11" i="21"/>
  <c r="D11" i="21"/>
  <c r="F11" i="21"/>
  <c r="H11" i="21"/>
  <c r="I11" i="21"/>
  <c r="K11" i="21"/>
  <c r="M11" i="21"/>
  <c r="C12" i="21"/>
  <c r="D12" i="21"/>
  <c r="F12" i="21"/>
  <c r="H12" i="21"/>
  <c r="I12" i="21"/>
  <c r="K12" i="21"/>
  <c r="M12" i="21"/>
  <c r="C13" i="21"/>
  <c r="D13" i="21"/>
  <c r="F13" i="21"/>
  <c r="H13" i="21"/>
  <c r="I13" i="21"/>
  <c r="K13" i="21"/>
  <c r="M13" i="21"/>
  <c r="C14" i="21"/>
  <c r="D14" i="21"/>
  <c r="F14" i="21"/>
  <c r="H14" i="21"/>
  <c r="I14" i="21"/>
  <c r="K14" i="21"/>
  <c r="M14" i="21"/>
  <c r="C15" i="21"/>
  <c r="D15" i="21"/>
  <c r="F15" i="21"/>
  <c r="H15" i="21"/>
  <c r="I15" i="21"/>
  <c r="K15" i="21"/>
  <c r="M15" i="21"/>
  <c r="C16" i="21"/>
  <c r="D16" i="21"/>
  <c r="F16" i="21"/>
  <c r="H16" i="21"/>
  <c r="I16" i="21"/>
  <c r="K16" i="21"/>
  <c r="M16" i="21"/>
  <c r="C17" i="21"/>
  <c r="D17" i="21"/>
  <c r="F17" i="21"/>
  <c r="H17" i="21"/>
  <c r="I17" i="21"/>
  <c r="K17" i="21"/>
  <c r="M17" i="21"/>
  <c r="C18" i="21"/>
  <c r="D18" i="21"/>
  <c r="F18" i="21"/>
  <c r="H18" i="21"/>
  <c r="I18" i="21"/>
  <c r="K18" i="21"/>
  <c r="M18" i="21"/>
  <c r="C19" i="21"/>
  <c r="D19" i="21"/>
  <c r="F19" i="21"/>
  <c r="H19" i="21"/>
  <c r="I19" i="21"/>
  <c r="K19" i="21"/>
  <c r="M19" i="21"/>
  <c r="C20" i="21"/>
  <c r="D20" i="21"/>
  <c r="F20" i="21"/>
  <c r="H20" i="21"/>
  <c r="I20" i="21"/>
  <c r="K20" i="21"/>
  <c r="M20" i="21"/>
  <c r="C21" i="21"/>
  <c r="D21" i="21"/>
  <c r="F21" i="21"/>
  <c r="H21" i="21"/>
  <c r="I21" i="21"/>
  <c r="K21" i="21"/>
  <c r="M21" i="21"/>
  <c r="C22" i="21"/>
  <c r="D22" i="21"/>
  <c r="F22" i="21"/>
  <c r="H22" i="21"/>
  <c r="I22" i="21"/>
  <c r="K22" i="21"/>
  <c r="M22" i="21"/>
  <c r="C23" i="21"/>
  <c r="D23" i="21"/>
  <c r="F23" i="21"/>
  <c r="H23" i="21"/>
  <c r="I23" i="21"/>
  <c r="K23" i="21"/>
  <c r="M23" i="21"/>
  <c r="C24" i="21"/>
  <c r="D24" i="21"/>
  <c r="F24" i="21"/>
  <c r="H24" i="21"/>
  <c r="I24" i="21"/>
  <c r="K24" i="21"/>
  <c r="M24" i="21"/>
  <c r="C25" i="21"/>
  <c r="D25" i="21"/>
  <c r="F25" i="21"/>
  <c r="H25" i="21"/>
  <c r="I25" i="21"/>
  <c r="K25" i="21"/>
  <c r="M25" i="21"/>
  <c r="C26" i="21"/>
  <c r="D26" i="21"/>
  <c r="F26" i="21"/>
  <c r="H26" i="21"/>
  <c r="I26" i="21"/>
  <c r="K26" i="21"/>
  <c r="M26" i="21"/>
  <c r="C27" i="21"/>
  <c r="D27" i="21"/>
  <c r="F27" i="21"/>
  <c r="H27" i="21"/>
  <c r="I27" i="21"/>
  <c r="K27" i="21"/>
  <c r="M27" i="21"/>
  <c r="C28" i="21"/>
  <c r="D28" i="21"/>
  <c r="F28" i="21"/>
  <c r="H28" i="21"/>
  <c r="I28" i="21"/>
  <c r="K28" i="21"/>
  <c r="M28" i="21"/>
  <c r="M29" i="21"/>
  <c r="C33" i="21"/>
  <c r="D33" i="21"/>
  <c r="F33" i="21"/>
  <c r="H33" i="21"/>
  <c r="I33" i="21"/>
  <c r="K33" i="21"/>
  <c r="M33" i="21"/>
  <c r="C34" i="21"/>
  <c r="D34" i="21"/>
  <c r="F34" i="21"/>
  <c r="H34" i="21"/>
  <c r="I34" i="21"/>
  <c r="K34" i="21"/>
  <c r="M34" i="21"/>
  <c r="C35" i="21"/>
  <c r="D35" i="21"/>
  <c r="F35" i="21"/>
  <c r="H35" i="21"/>
  <c r="I35" i="21"/>
  <c r="K35" i="21"/>
  <c r="M35" i="21"/>
  <c r="C36" i="21"/>
  <c r="D36" i="21"/>
  <c r="F36" i="21"/>
  <c r="H36" i="21"/>
  <c r="I36" i="21"/>
  <c r="K36" i="21"/>
  <c r="M36" i="21"/>
  <c r="C37" i="21"/>
  <c r="D37" i="21"/>
  <c r="F37" i="21"/>
  <c r="H37" i="21"/>
  <c r="I37" i="21"/>
  <c r="K37" i="21"/>
  <c r="M37" i="21"/>
  <c r="C38" i="21"/>
  <c r="D38" i="21"/>
  <c r="F38" i="21"/>
  <c r="H38" i="21"/>
  <c r="I38" i="21"/>
  <c r="K38" i="21"/>
  <c r="M38" i="21"/>
  <c r="C39" i="21"/>
  <c r="D39" i="21"/>
  <c r="F39" i="21"/>
  <c r="H39" i="21"/>
  <c r="I39" i="21"/>
  <c r="K39" i="21"/>
  <c r="M39" i="21"/>
  <c r="C40" i="21"/>
  <c r="D40" i="21"/>
  <c r="F40" i="21"/>
  <c r="H40" i="21"/>
  <c r="I40" i="21"/>
  <c r="K40" i="21"/>
  <c r="M40" i="21"/>
  <c r="C41" i="21"/>
  <c r="D41" i="21"/>
  <c r="F41" i="21"/>
  <c r="H41" i="21"/>
  <c r="I41" i="21"/>
  <c r="K41" i="21"/>
  <c r="M41" i="21"/>
  <c r="C42" i="21"/>
  <c r="D42" i="21"/>
  <c r="F42" i="21"/>
  <c r="H42" i="21"/>
  <c r="I42" i="21"/>
  <c r="K42" i="21"/>
  <c r="M42" i="21"/>
  <c r="C43" i="21"/>
  <c r="D43" i="21"/>
  <c r="F43" i="21"/>
  <c r="H43" i="21"/>
  <c r="I43" i="21"/>
  <c r="K43" i="21"/>
  <c r="M43" i="21"/>
  <c r="C44" i="21"/>
  <c r="D44" i="21"/>
  <c r="F44" i="21"/>
  <c r="H44" i="21"/>
  <c r="I44" i="21"/>
  <c r="K44" i="21"/>
  <c r="M44" i="21"/>
  <c r="C45" i="21"/>
  <c r="D45" i="21"/>
  <c r="F45" i="21"/>
  <c r="H45" i="21"/>
  <c r="I45" i="21"/>
  <c r="K45" i="21"/>
  <c r="M45" i="21"/>
  <c r="C46" i="21"/>
  <c r="D46" i="21"/>
  <c r="F46" i="21"/>
  <c r="H46" i="21"/>
  <c r="I46" i="21"/>
  <c r="K46" i="21"/>
  <c r="M46" i="21"/>
  <c r="C47" i="21"/>
  <c r="D47" i="21"/>
  <c r="F47" i="21"/>
  <c r="H47" i="21"/>
  <c r="I47" i="21"/>
  <c r="K47" i="21"/>
  <c r="M47" i="21"/>
  <c r="C48" i="21"/>
  <c r="D48" i="21"/>
  <c r="F48" i="21"/>
  <c r="H48" i="21"/>
  <c r="I48" i="21"/>
  <c r="K48" i="21"/>
  <c r="M48" i="21"/>
  <c r="C49" i="21"/>
  <c r="D49" i="21"/>
  <c r="F49" i="21"/>
  <c r="H49" i="21"/>
  <c r="I49" i="21"/>
  <c r="K49" i="21"/>
  <c r="M49" i="21"/>
  <c r="C50" i="21"/>
  <c r="D50" i="21"/>
  <c r="F50" i="21"/>
  <c r="H50" i="21"/>
  <c r="I50" i="21"/>
  <c r="K50" i="21"/>
  <c r="M50" i="21"/>
  <c r="C51" i="21"/>
  <c r="D51" i="21"/>
  <c r="F51" i="21"/>
  <c r="H51" i="21"/>
  <c r="I51" i="21"/>
  <c r="K51" i="21"/>
  <c r="M51" i="21"/>
  <c r="C52" i="21"/>
  <c r="D52" i="21"/>
  <c r="F52" i="21"/>
  <c r="H52" i="21"/>
  <c r="I52" i="21"/>
  <c r="K52" i="21"/>
  <c r="M52" i="21"/>
  <c r="C53" i="21"/>
  <c r="D53" i="21"/>
  <c r="F53" i="21"/>
  <c r="H53" i="21"/>
  <c r="I53" i="21"/>
  <c r="K53" i="21"/>
  <c r="M53" i="21"/>
  <c r="M54" i="21"/>
  <c r="C58" i="21"/>
  <c r="D58" i="21"/>
  <c r="F58" i="21"/>
  <c r="H58" i="21"/>
  <c r="I58" i="21"/>
  <c r="K58" i="21"/>
  <c r="M58" i="21"/>
  <c r="C59" i="21"/>
  <c r="D59" i="21"/>
  <c r="F59" i="21"/>
  <c r="H59" i="21"/>
  <c r="I59" i="21"/>
  <c r="K59" i="21"/>
  <c r="M59" i="21"/>
  <c r="C60" i="21"/>
  <c r="D60" i="21"/>
  <c r="F60" i="21"/>
  <c r="H60" i="21"/>
  <c r="I60" i="21"/>
  <c r="K60" i="21"/>
  <c r="M60" i="21"/>
  <c r="C61" i="21"/>
  <c r="D61" i="21"/>
  <c r="F61" i="21"/>
  <c r="H61" i="21"/>
  <c r="I61" i="21"/>
  <c r="K61" i="21"/>
  <c r="M61" i="21"/>
  <c r="C62" i="21"/>
  <c r="D62" i="21"/>
  <c r="F62" i="21"/>
  <c r="H62" i="21"/>
  <c r="I62" i="21"/>
  <c r="K62" i="21"/>
  <c r="M62" i="21"/>
  <c r="C63" i="21"/>
  <c r="D63" i="21"/>
  <c r="F63" i="21"/>
  <c r="H63" i="21"/>
  <c r="I63" i="21"/>
  <c r="K63" i="21"/>
  <c r="M63" i="21"/>
  <c r="C64" i="21"/>
  <c r="D64" i="21"/>
  <c r="F64" i="21"/>
  <c r="H64" i="21"/>
  <c r="I64" i="21"/>
  <c r="K64" i="21"/>
  <c r="M64" i="21"/>
  <c r="M65" i="21"/>
  <c r="C69" i="21"/>
  <c r="D69" i="21"/>
  <c r="F69" i="21"/>
  <c r="H69" i="21"/>
  <c r="I69" i="21"/>
  <c r="K69" i="21"/>
  <c r="M69" i="21"/>
  <c r="C70" i="21"/>
  <c r="D70" i="21"/>
  <c r="F70" i="21"/>
  <c r="H70" i="21"/>
  <c r="I70" i="21"/>
  <c r="K70" i="21"/>
  <c r="M70" i="21"/>
  <c r="C71" i="21"/>
  <c r="D71" i="21"/>
  <c r="F71" i="21"/>
  <c r="H71" i="21"/>
  <c r="I71" i="21"/>
  <c r="K71" i="21"/>
  <c r="M71" i="21"/>
  <c r="C72" i="21"/>
  <c r="D72" i="21"/>
  <c r="F72" i="21"/>
  <c r="H72" i="21"/>
  <c r="I72" i="21"/>
  <c r="K72" i="21"/>
  <c r="M72" i="21"/>
  <c r="C73" i="21"/>
  <c r="D73" i="21"/>
  <c r="F73" i="21"/>
  <c r="H73" i="21"/>
  <c r="I73" i="21"/>
  <c r="K73" i="21"/>
  <c r="M73" i="21"/>
  <c r="C74" i="21"/>
  <c r="D74" i="21"/>
  <c r="F74" i="21"/>
  <c r="H74" i="21"/>
  <c r="I74" i="21"/>
  <c r="K74" i="21"/>
  <c r="M74" i="21"/>
  <c r="C75" i="21"/>
  <c r="D75" i="21"/>
  <c r="F75" i="21"/>
  <c r="H75" i="21"/>
  <c r="I75" i="21"/>
  <c r="K75" i="21"/>
  <c r="M75" i="21"/>
  <c r="C76" i="21"/>
  <c r="D76" i="21"/>
  <c r="F76" i="21"/>
  <c r="H76" i="21"/>
  <c r="I76" i="21"/>
  <c r="K76" i="21"/>
  <c r="M76" i="21"/>
  <c r="C77" i="21"/>
  <c r="D77" i="21"/>
  <c r="F77" i="21"/>
  <c r="H77" i="21"/>
  <c r="I77" i="21"/>
  <c r="K77" i="21"/>
  <c r="M77" i="21"/>
  <c r="M78" i="21"/>
  <c r="M81" i="21"/>
  <c r="C34" i="6"/>
  <c r="C35" i="6"/>
  <c r="C32" i="6"/>
  <c r="C31" i="6"/>
  <c r="C30" i="6"/>
  <c r="C29" i="6"/>
  <c r="C28" i="6"/>
  <c r="C14" i="6"/>
  <c r="B7" i="19"/>
  <c r="B11" i="19"/>
  <c r="B14" i="19"/>
  <c r="G53" i="24"/>
  <c r="C30" i="24"/>
  <c r="H26" i="24"/>
  <c r="G14" i="24"/>
  <c r="F16" i="24"/>
  <c r="G20" i="24"/>
  <c r="G22" i="24"/>
  <c r="G24" i="24"/>
  <c r="G26" i="24"/>
  <c r="H24" i="24"/>
  <c r="A24" i="24"/>
  <c r="A22" i="24"/>
  <c r="G16" i="24"/>
  <c r="H14" i="24"/>
  <c r="H7" i="24"/>
  <c r="A7" i="24"/>
  <c r="D15" i="23"/>
  <c r="F15" i="23"/>
  <c r="H15" i="23"/>
  <c r="J15" i="23"/>
  <c r="L15" i="23"/>
  <c r="N15" i="23"/>
  <c r="P15" i="23"/>
  <c r="R15" i="23"/>
  <c r="T15" i="23"/>
  <c r="D16" i="23"/>
  <c r="F16" i="23"/>
  <c r="H16" i="23"/>
  <c r="J16" i="23"/>
  <c r="L16" i="23"/>
  <c r="N16" i="23"/>
  <c r="P16" i="23"/>
  <c r="R16" i="23"/>
  <c r="T16" i="23"/>
  <c r="T18" i="23"/>
  <c r="D21" i="23"/>
  <c r="F21" i="23"/>
  <c r="H21" i="23"/>
  <c r="J21" i="23"/>
  <c r="L21" i="23"/>
  <c r="N21" i="23"/>
  <c r="P21" i="23"/>
  <c r="R21" i="23"/>
  <c r="T21" i="23"/>
  <c r="D23" i="23"/>
  <c r="F23" i="23"/>
  <c r="H23" i="23"/>
  <c r="J23" i="23"/>
  <c r="L23" i="23"/>
  <c r="N23" i="23"/>
  <c r="P23" i="23"/>
  <c r="R23" i="23"/>
  <c r="T23" i="23"/>
  <c r="D24" i="23"/>
  <c r="F24" i="23"/>
  <c r="H24" i="23"/>
  <c r="J24" i="23"/>
  <c r="L24" i="23"/>
  <c r="N24" i="23"/>
  <c r="P24" i="23"/>
  <c r="R24" i="23"/>
  <c r="T24" i="23"/>
  <c r="D25" i="23"/>
  <c r="F25" i="23"/>
  <c r="H25" i="23"/>
  <c r="J25" i="23"/>
  <c r="L25" i="23"/>
  <c r="N25" i="23"/>
  <c r="P25" i="23"/>
  <c r="R25" i="23"/>
  <c r="T25" i="23"/>
  <c r="D26" i="23"/>
  <c r="F26" i="23"/>
  <c r="H26" i="23"/>
  <c r="J26" i="23"/>
  <c r="L26" i="23"/>
  <c r="N26" i="23"/>
  <c r="P26" i="23"/>
  <c r="R26" i="23"/>
  <c r="T26" i="23"/>
  <c r="D27" i="23"/>
  <c r="F27" i="23"/>
  <c r="H27" i="23"/>
  <c r="J27" i="23"/>
  <c r="L27" i="23"/>
  <c r="N27" i="23"/>
  <c r="P27" i="23"/>
  <c r="R27" i="23"/>
  <c r="T27" i="23"/>
  <c r="D28" i="23"/>
  <c r="F28" i="23"/>
  <c r="H28" i="23"/>
  <c r="J28" i="23"/>
  <c r="L28" i="23"/>
  <c r="N28" i="23"/>
  <c r="P28" i="23"/>
  <c r="R28" i="23"/>
  <c r="T28" i="23"/>
  <c r="F29" i="23"/>
  <c r="H29" i="23"/>
  <c r="J29" i="23"/>
  <c r="L29" i="23"/>
  <c r="N29" i="23"/>
  <c r="P29" i="23"/>
  <c r="R29" i="23"/>
  <c r="T29" i="23"/>
  <c r="T31" i="23"/>
  <c r="T33" i="23"/>
  <c r="AC33" i="23"/>
  <c r="AC31" i="23"/>
  <c r="AC29" i="23"/>
  <c r="AC28" i="23"/>
  <c r="AC27" i="23"/>
  <c r="AC26" i="23"/>
  <c r="AC25" i="23"/>
  <c r="AC24" i="23"/>
  <c r="AC23" i="23"/>
  <c r="AC21" i="23"/>
  <c r="AC18" i="23"/>
  <c r="AC16" i="23"/>
  <c r="AC15" i="23"/>
  <c r="D8" i="23"/>
  <c r="F8" i="23"/>
  <c r="H8" i="23"/>
  <c r="J8" i="23"/>
  <c r="L8" i="23"/>
  <c r="N8" i="23"/>
  <c r="P8" i="23"/>
  <c r="R8" i="23"/>
  <c r="T8" i="23"/>
  <c r="D9" i="23"/>
  <c r="F9" i="23"/>
  <c r="H9" i="23"/>
  <c r="J9" i="23"/>
  <c r="L9" i="23"/>
  <c r="N9" i="23"/>
  <c r="P9" i="23"/>
  <c r="R9" i="23"/>
  <c r="T9" i="23"/>
  <c r="T10" i="23"/>
  <c r="T11" i="23"/>
  <c r="AC11" i="23"/>
  <c r="AC10" i="23"/>
  <c r="AC9" i="23"/>
  <c r="AC8" i="23"/>
  <c r="AC7" i="23"/>
  <c r="R11" i="23"/>
  <c r="B11" i="23"/>
  <c r="R18" i="23"/>
  <c r="R31" i="23"/>
  <c r="R33" i="23"/>
  <c r="B18" i="23"/>
  <c r="B31" i="23"/>
  <c r="B33" i="23"/>
  <c r="AC34" i="23"/>
  <c r="V8" i="23"/>
  <c r="X8" i="23"/>
  <c r="Z8" i="23"/>
  <c r="V9" i="23"/>
  <c r="X9" i="23"/>
  <c r="Z9" i="23"/>
  <c r="V10" i="23"/>
  <c r="X10" i="23"/>
  <c r="Z10" i="23"/>
  <c r="Z11" i="23"/>
  <c r="V15" i="23"/>
  <c r="X15" i="23"/>
  <c r="Z15" i="23"/>
  <c r="V16" i="23"/>
  <c r="X16" i="23"/>
  <c r="Z16" i="23"/>
  <c r="Z18" i="23"/>
  <c r="V21" i="23"/>
  <c r="X21" i="23"/>
  <c r="Z21" i="23"/>
  <c r="V23" i="23"/>
  <c r="X23" i="23"/>
  <c r="Z23" i="23"/>
  <c r="V24" i="23"/>
  <c r="X24" i="23"/>
  <c r="Z24" i="23"/>
  <c r="V25" i="23"/>
  <c r="X25" i="23"/>
  <c r="Z25" i="23"/>
  <c r="V26" i="23"/>
  <c r="X26" i="23"/>
  <c r="Z26" i="23"/>
  <c r="V27" i="23"/>
  <c r="X27" i="23"/>
  <c r="Z27" i="23"/>
  <c r="V28" i="23"/>
  <c r="X28" i="23"/>
  <c r="Z28" i="23"/>
  <c r="V29" i="23"/>
  <c r="X29" i="23"/>
  <c r="Z29" i="23"/>
  <c r="Z31" i="23"/>
  <c r="Z33" i="23"/>
  <c r="Z34" i="23"/>
  <c r="V7" i="23"/>
  <c r="X7" i="23"/>
  <c r="X11" i="23"/>
  <c r="X18" i="23"/>
  <c r="X31" i="23"/>
  <c r="X33" i="23"/>
  <c r="X34" i="23"/>
  <c r="V11" i="23"/>
  <c r="V18" i="23"/>
  <c r="V31" i="23"/>
  <c r="V33" i="23"/>
  <c r="V34" i="23"/>
  <c r="T34" i="23"/>
  <c r="R34" i="23"/>
  <c r="P11" i="23"/>
  <c r="P18" i="23"/>
  <c r="P31" i="23"/>
  <c r="P33" i="23"/>
  <c r="P34" i="23"/>
  <c r="N11" i="23"/>
  <c r="N18" i="23"/>
  <c r="N31" i="23"/>
  <c r="N33" i="23"/>
  <c r="N34" i="23"/>
  <c r="L11" i="23"/>
  <c r="L18" i="23"/>
  <c r="L31" i="23"/>
  <c r="L33" i="23"/>
  <c r="L34" i="23"/>
  <c r="J11" i="23"/>
  <c r="J18" i="23"/>
  <c r="J31" i="23"/>
  <c r="J33" i="23"/>
  <c r="J34" i="23"/>
  <c r="H11" i="23"/>
  <c r="H18" i="23"/>
  <c r="H31" i="23"/>
  <c r="H33" i="23"/>
  <c r="H34" i="23"/>
  <c r="F11" i="23"/>
  <c r="F18" i="23"/>
  <c r="F31" i="23"/>
  <c r="F33" i="23"/>
  <c r="F34" i="23"/>
  <c r="D11" i="23"/>
  <c r="D18" i="23"/>
  <c r="D31" i="23"/>
  <c r="D33" i="23"/>
  <c r="D34" i="23"/>
  <c r="B34" i="23"/>
  <c r="C3" i="22"/>
  <c r="D3" i="22"/>
  <c r="E3" i="22"/>
  <c r="G3" i="22"/>
  <c r="C4" i="22"/>
  <c r="D4" i="22"/>
  <c r="E4" i="22"/>
  <c r="G4" i="22"/>
  <c r="G5" i="22"/>
  <c r="C6" i="22"/>
  <c r="D6" i="22"/>
  <c r="E6" i="22"/>
  <c r="G6" i="22"/>
  <c r="C7" i="22"/>
  <c r="D7" i="22"/>
  <c r="E7" i="22"/>
  <c r="F7" i="22"/>
  <c r="G7" i="22"/>
  <c r="C8" i="22"/>
  <c r="D8" i="22"/>
  <c r="E8" i="22"/>
  <c r="G8" i="22"/>
  <c r="C9" i="22"/>
  <c r="D9" i="22"/>
  <c r="E9" i="22"/>
  <c r="G9" i="22"/>
  <c r="C10" i="22"/>
  <c r="D10" i="22"/>
  <c r="E10" i="22"/>
  <c r="G10" i="22"/>
  <c r="G12" i="22"/>
  <c r="G13" i="22"/>
  <c r="G14" i="22"/>
  <c r="B5" i="22"/>
  <c r="B12" i="22"/>
  <c r="B13" i="22"/>
  <c r="B14" i="22"/>
  <c r="H3" i="22"/>
  <c r="H4" i="22"/>
  <c r="H5" i="22"/>
  <c r="I5" i="22"/>
  <c r="H6" i="22"/>
  <c r="I6" i="22"/>
  <c r="H7" i="22"/>
  <c r="I7" i="22"/>
  <c r="H8" i="22"/>
  <c r="I8" i="22"/>
  <c r="H9" i="22"/>
  <c r="I9" i="22"/>
  <c r="H10" i="22"/>
  <c r="I10" i="22"/>
  <c r="I12" i="22"/>
  <c r="H12" i="22"/>
  <c r="F5" i="22"/>
  <c r="F12" i="22"/>
  <c r="E5" i="22"/>
  <c r="E12" i="22"/>
  <c r="D5" i="22"/>
  <c r="D12" i="22"/>
  <c r="C5" i="22"/>
  <c r="C12" i="22"/>
  <c r="A9" i="22"/>
  <c r="A8" i="22"/>
  <c r="A6" i="22"/>
  <c r="I4" i="22"/>
  <c r="A4" i="22"/>
  <c r="I3" i="22"/>
  <c r="A3" i="22"/>
  <c r="Q7" i="20"/>
  <c r="R7" i="20"/>
  <c r="S7" i="20"/>
  <c r="T7" i="20"/>
  <c r="T8" i="20"/>
  <c r="T9" i="20"/>
  <c r="T10" i="20"/>
  <c r="T11" i="20"/>
  <c r="T12" i="20"/>
  <c r="T13" i="20"/>
  <c r="T14" i="20"/>
  <c r="T15" i="20"/>
  <c r="T16" i="20"/>
  <c r="T17" i="20"/>
  <c r="T18" i="20"/>
  <c r="T19" i="20"/>
  <c r="T20" i="20"/>
  <c r="T21" i="20"/>
  <c r="T22" i="20"/>
  <c r="T23" i="20"/>
  <c r="T24" i="20"/>
  <c r="T25" i="20"/>
  <c r="T26" i="20"/>
  <c r="T27" i="20"/>
  <c r="T28" i="20"/>
  <c r="T29" i="20"/>
  <c r="T30" i="20"/>
  <c r="T31" i="20"/>
  <c r="T32" i="20"/>
  <c r="T33" i="20"/>
  <c r="Q34" i="20"/>
  <c r="R34" i="20"/>
  <c r="S34" i="20"/>
  <c r="T34" i="20"/>
  <c r="T35" i="20"/>
  <c r="T37" i="20"/>
  <c r="T83" i="21"/>
  <c r="S37" i="20"/>
  <c r="S83" i="21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7" i="20"/>
  <c r="O83" i="21"/>
  <c r="N83" i="21"/>
  <c r="M83" i="21"/>
  <c r="K37" i="20"/>
  <c r="K83" i="21"/>
  <c r="F37" i="20"/>
  <c r="F83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Q28" i="21"/>
  <c r="R28" i="21"/>
  <c r="S28" i="21"/>
  <c r="T28" i="21"/>
  <c r="T29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8" i="21"/>
  <c r="T59" i="21"/>
  <c r="T60" i="21"/>
  <c r="T61" i="21"/>
  <c r="T62" i="21"/>
  <c r="T63" i="21"/>
  <c r="T64" i="21"/>
  <c r="T65" i="21"/>
  <c r="T69" i="21"/>
  <c r="T70" i="21"/>
  <c r="T71" i="21"/>
  <c r="T72" i="21"/>
  <c r="T73" i="21"/>
  <c r="T74" i="21"/>
  <c r="T75" i="21"/>
  <c r="T76" i="21"/>
  <c r="T77" i="21"/>
  <c r="T78" i="21"/>
  <c r="T81" i="21"/>
  <c r="T85" i="21"/>
  <c r="S29" i="21"/>
  <c r="S81" i="21"/>
  <c r="S85" i="21"/>
  <c r="R29" i="21"/>
  <c r="R81" i="21"/>
  <c r="R83" i="21"/>
  <c r="R85" i="21"/>
  <c r="Q29" i="21"/>
  <c r="Q81" i="21"/>
  <c r="Q83" i="21"/>
  <c r="Q85" i="21"/>
  <c r="P85" i="21"/>
  <c r="O7" i="21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O27" i="21"/>
  <c r="O28" i="21"/>
  <c r="O29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8" i="21"/>
  <c r="O59" i="21"/>
  <c r="O60" i="21"/>
  <c r="O61" i="21"/>
  <c r="O62" i="21"/>
  <c r="O63" i="21"/>
  <c r="O64" i="21"/>
  <c r="O65" i="21"/>
  <c r="O69" i="21"/>
  <c r="O70" i="21"/>
  <c r="O71" i="21"/>
  <c r="O72" i="21"/>
  <c r="O73" i="21"/>
  <c r="O74" i="21"/>
  <c r="O75" i="21"/>
  <c r="O76" i="21"/>
  <c r="O77" i="21"/>
  <c r="O78" i="21"/>
  <c r="O81" i="21"/>
  <c r="O85" i="21"/>
  <c r="N85" i="21"/>
  <c r="M85" i="21"/>
  <c r="L85" i="21"/>
  <c r="K29" i="21"/>
  <c r="K54" i="21"/>
  <c r="K65" i="21"/>
  <c r="K78" i="21"/>
  <c r="K81" i="21"/>
  <c r="K85" i="21"/>
  <c r="F29" i="21"/>
  <c r="F54" i="21"/>
  <c r="F65" i="21"/>
  <c r="F78" i="21"/>
  <c r="F81" i="21"/>
  <c r="F85" i="21"/>
  <c r="J52" i="21"/>
  <c r="J53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4" i="21"/>
  <c r="J58" i="21"/>
  <c r="J59" i="21"/>
  <c r="J60" i="21"/>
  <c r="J61" i="21"/>
  <c r="J62" i="21"/>
  <c r="J63" i="21"/>
  <c r="J64" i="21"/>
  <c r="J65" i="21"/>
  <c r="J69" i="21"/>
  <c r="J70" i="21"/>
  <c r="J71" i="21"/>
  <c r="J72" i="21"/>
  <c r="J73" i="21"/>
  <c r="J74" i="21"/>
  <c r="J75" i="21"/>
  <c r="J76" i="21"/>
  <c r="J77" i="21"/>
  <c r="J78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81" i="21"/>
  <c r="J83" i="21"/>
  <c r="I54" i="21"/>
  <c r="I65" i="21"/>
  <c r="I78" i="21"/>
  <c r="I29" i="21"/>
  <c r="I81" i="21"/>
  <c r="I83" i="21"/>
  <c r="H54" i="21"/>
  <c r="H65" i="21"/>
  <c r="H78" i="21"/>
  <c r="H29" i="21"/>
  <c r="H81" i="21"/>
  <c r="H83" i="21"/>
  <c r="Q7" i="21"/>
  <c r="S7" i="21"/>
  <c r="S8" i="21"/>
  <c r="S9" i="21"/>
  <c r="S10" i="21"/>
  <c r="S11" i="21"/>
  <c r="S12" i="21"/>
  <c r="S13" i="21"/>
  <c r="Q14" i="21"/>
  <c r="S14" i="21"/>
  <c r="S15" i="21"/>
  <c r="S16" i="21"/>
  <c r="S17" i="21"/>
  <c r="S18" i="21"/>
  <c r="S19" i="21"/>
  <c r="S20" i="21"/>
  <c r="S21" i="21"/>
  <c r="S22" i="21"/>
  <c r="S23" i="21"/>
  <c r="S24" i="21"/>
  <c r="S25" i="21"/>
  <c r="S26" i="21"/>
  <c r="S27" i="21"/>
  <c r="S33" i="21"/>
  <c r="S34" i="21"/>
  <c r="S35" i="21"/>
  <c r="S36" i="21"/>
  <c r="S37" i="21"/>
  <c r="S38" i="21"/>
  <c r="S39" i="21"/>
  <c r="S40" i="21"/>
  <c r="S41" i="21"/>
  <c r="S42" i="21"/>
  <c r="S43" i="21"/>
  <c r="S44" i="21"/>
  <c r="S45" i="21"/>
  <c r="S46" i="21"/>
  <c r="S47" i="21"/>
  <c r="S48" i="21"/>
  <c r="S49" i="21"/>
  <c r="S50" i="21"/>
  <c r="S51" i="21"/>
  <c r="S52" i="21"/>
  <c r="S53" i="21"/>
  <c r="S58" i="21"/>
  <c r="S59" i="21"/>
  <c r="S60" i="21"/>
  <c r="S61" i="21"/>
  <c r="S62" i="21"/>
  <c r="S63" i="21"/>
  <c r="S64" i="21"/>
  <c r="S69" i="21"/>
  <c r="S70" i="21"/>
  <c r="S71" i="21"/>
  <c r="S72" i="21"/>
  <c r="S73" i="21"/>
  <c r="S74" i="21"/>
  <c r="S75" i="21"/>
  <c r="S76" i="21"/>
  <c r="S77" i="21"/>
  <c r="S54" i="21"/>
  <c r="S65" i="21"/>
  <c r="S78" i="21"/>
  <c r="R54" i="21"/>
  <c r="R65" i="21"/>
  <c r="R78" i="21"/>
  <c r="Q54" i="21"/>
  <c r="Q65" i="21"/>
  <c r="Q78" i="21"/>
  <c r="N12" i="21"/>
  <c r="N24" i="21"/>
  <c r="N29" i="21"/>
  <c r="N54" i="21"/>
  <c r="N65" i="21"/>
  <c r="N78" i="21"/>
  <c r="N81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8" i="21"/>
  <c r="E59" i="21"/>
  <c r="E60" i="21"/>
  <c r="E61" i="21"/>
  <c r="E62" i="21"/>
  <c r="E63" i="21"/>
  <c r="E64" i="21"/>
  <c r="E65" i="21"/>
  <c r="E69" i="21"/>
  <c r="E70" i="21"/>
  <c r="E71" i="21"/>
  <c r="E72" i="21"/>
  <c r="E73" i="21"/>
  <c r="E74" i="21"/>
  <c r="E75" i="21"/>
  <c r="E76" i="21"/>
  <c r="E77" i="21"/>
  <c r="E78" i="21"/>
  <c r="E81" i="21"/>
  <c r="D29" i="21"/>
  <c r="D54" i="21"/>
  <c r="D65" i="21"/>
  <c r="D78" i="21"/>
  <c r="D81" i="21"/>
  <c r="C29" i="21"/>
  <c r="C54" i="21"/>
  <c r="C65" i="21"/>
  <c r="C78" i="21"/>
  <c r="C81" i="21"/>
  <c r="A3" i="21"/>
  <c r="S8" i="20"/>
  <c r="S9" i="20"/>
  <c r="S10" i="20"/>
  <c r="S11" i="20"/>
  <c r="S12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5" i="20"/>
  <c r="S26" i="20"/>
  <c r="S27" i="20"/>
  <c r="S28" i="20"/>
  <c r="S29" i="20"/>
  <c r="S30" i="20"/>
  <c r="S31" i="20"/>
  <c r="S32" i="20"/>
  <c r="S33" i="20"/>
  <c r="S35" i="20"/>
  <c r="R37" i="20"/>
  <c r="Q37" i="20"/>
  <c r="N37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7" i="20"/>
  <c r="I37" i="20"/>
  <c r="H37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7" i="20"/>
  <c r="D37" i="20"/>
  <c r="C37" i="20"/>
  <c r="A3" i="20"/>
  <c r="C33" i="6"/>
  <c r="D33" i="6"/>
  <c r="D32" i="6"/>
  <c r="D31" i="6"/>
  <c r="D30" i="6"/>
  <c r="D29" i="6"/>
  <c r="D28" i="6"/>
  <c r="D12" i="6"/>
  <c r="D10" i="6"/>
  <c r="D9" i="6"/>
  <c r="D8" i="6"/>
  <c r="D7" i="6"/>
  <c r="D6" i="6"/>
</calcChain>
</file>

<file path=xl/sharedStrings.xml><?xml version="1.0" encoding="utf-8"?>
<sst xmlns="http://schemas.openxmlformats.org/spreadsheetml/2006/main" count="278" uniqueCount="231">
  <si>
    <t>ORTEGA ELEMENTARY SCHOOL PARENT TEACHER ORGANIZATION</t>
  </si>
  <si>
    <t>Summary of Transactions</t>
  </si>
  <si>
    <t>CATEGORY/LINE ITEM</t>
  </si>
  <si>
    <t>Revenue (Cash Received)</t>
  </si>
  <si>
    <t>Payments To Be Received (Accounts Receivable)</t>
  </si>
  <si>
    <t>Payments Received in Advance (Uneared Revenue)</t>
  </si>
  <si>
    <t>Total Revenue Earned</t>
  </si>
  <si>
    <t>Costs</t>
  </si>
  <si>
    <t>Payments To Be Made (Accounts Payable)</t>
  </si>
  <si>
    <t>Payments In Advance/ Deposits (Prepaid Expenses)</t>
  </si>
  <si>
    <t>Expenditures</t>
  </si>
  <si>
    <t>Net Revenue/ Cost</t>
  </si>
  <si>
    <t>Budget</t>
  </si>
  <si>
    <t>Over/ (Under) Budget</t>
  </si>
  <si>
    <t>Previous Year Revenue</t>
  </si>
  <si>
    <t>Previous Year Expenditure</t>
  </si>
  <si>
    <t>Previous Year Net Revenue</t>
  </si>
  <si>
    <t>Year Over Year Difference</t>
  </si>
  <si>
    <t>FUNDRAISING</t>
  </si>
  <si>
    <t>Art - Original Works</t>
  </si>
  <si>
    <t>Box Tops</t>
  </si>
  <si>
    <t>Craft Fair</t>
  </si>
  <si>
    <t>E-Waste</t>
  </si>
  <si>
    <t>Escrip</t>
  </si>
  <si>
    <t>Fall/Spring Fundraiser</t>
  </si>
  <si>
    <t>Fog Fest Booth</t>
  </si>
  <si>
    <t>Halloween Candy Program</t>
  </si>
  <si>
    <t>Jamba Juice</t>
  </si>
  <si>
    <t>Longboard (St. Patrick's Day)</t>
  </si>
  <si>
    <t>Open House - $1 Raffle</t>
  </si>
  <si>
    <t>Open House - Basket Auction</t>
  </si>
  <si>
    <t>Open House - Big 3 Raffle</t>
  </si>
  <si>
    <t>Pie Fundraiser</t>
  </si>
  <si>
    <t>Plant Sales</t>
  </si>
  <si>
    <t>Popcorn</t>
  </si>
  <si>
    <t>Read A Thon</t>
  </si>
  <si>
    <t>Restaurant Fundraisers</t>
  </si>
  <si>
    <t>See's Candy</t>
  </si>
  <si>
    <t>Serramonte (It's a Trip)</t>
  </si>
  <si>
    <t>Shoparoo</t>
  </si>
  <si>
    <t>Spiritwear</t>
  </si>
  <si>
    <t>Sponsorship/Donations</t>
  </si>
  <si>
    <t>Voluntary Direct Donation Campaign</t>
  </si>
  <si>
    <t>Walk A Thon Pledges</t>
  </si>
  <si>
    <t>Walk-A-Thon Carnival</t>
  </si>
  <si>
    <t>TOTAL FUNDRAISING</t>
  </si>
  <si>
    <t>ENRICHMENT ACTIVITIES</t>
  </si>
  <si>
    <t>Art Class Supplies/After School Art Class</t>
  </si>
  <si>
    <t>Art Teacher</t>
  </si>
  <si>
    <t>Assemblies</t>
  </si>
  <si>
    <t>Computer Aide</t>
  </si>
  <si>
    <t>ESGI Software</t>
  </si>
  <si>
    <t>Garden Program (Instructor)</t>
  </si>
  <si>
    <t>Garden Program (Maintenance)</t>
  </si>
  <si>
    <t>Garden Supplies/Plant Sales</t>
  </si>
  <si>
    <t>Garden Chickens</t>
  </si>
  <si>
    <t>GATE</t>
  </si>
  <si>
    <t>Librarian</t>
  </si>
  <si>
    <t>Library</t>
  </si>
  <si>
    <t>P.E.</t>
  </si>
  <si>
    <t>Professional Development</t>
  </si>
  <si>
    <t>School Supplies</t>
  </si>
  <si>
    <t>Science Fair</t>
  </si>
  <si>
    <t>Science Supplies</t>
  </si>
  <si>
    <t>Science Teachers</t>
  </si>
  <si>
    <t>Teacher Stipends</t>
  </si>
  <si>
    <t>Technology Enhancement/Replacement</t>
  </si>
  <si>
    <t>Technology Maintenance</t>
  </si>
  <si>
    <t>TOTAL ENRICHMENT ACTIVITIES</t>
  </si>
  <si>
    <t>ACTIVITIES</t>
  </si>
  <si>
    <t>5th Grade T-Shirts</t>
  </si>
  <si>
    <t>All Pro Dads</t>
  </si>
  <si>
    <t>Art Show</t>
  </si>
  <si>
    <t>Beautification Project</t>
  </si>
  <si>
    <t>Bike Rodeo</t>
  </si>
  <si>
    <t>Elna Flynn</t>
  </si>
  <si>
    <t>Field Day</t>
  </si>
  <si>
    <t>Hoe Down</t>
  </si>
  <si>
    <t>Ice Cream Social</t>
  </si>
  <si>
    <t>Insect Lore</t>
  </si>
  <si>
    <t>Jump for Heart</t>
  </si>
  <si>
    <t>Junior Olympics</t>
  </si>
  <si>
    <t>Marine Mammal Center</t>
  </si>
  <si>
    <t>Parent Meeting Receptions</t>
  </si>
  <si>
    <t>Poetry</t>
  </si>
  <si>
    <t>Read-A-Loud</t>
  </si>
  <si>
    <t>Science-Kinders</t>
  </si>
  <si>
    <t>Teacher Appreciation</t>
  </si>
  <si>
    <t>Variety Show</t>
  </si>
  <si>
    <t>Movie Night</t>
  </si>
  <si>
    <t>TOTAL ACTIVITIES</t>
  </si>
  <si>
    <t>SELF-FUNDING ACTIVITIES</t>
  </si>
  <si>
    <t>Field Trips</t>
  </si>
  <si>
    <t>Field Trips - Kinders</t>
  </si>
  <si>
    <t>Sculpting Class</t>
  </si>
  <si>
    <t>Spanish Class</t>
  </si>
  <si>
    <t>Yearbook</t>
  </si>
  <si>
    <t>Social Studies Packet</t>
  </si>
  <si>
    <t>TOTAL SELF-FUNDING ACTIVITIES</t>
  </si>
  <si>
    <t>GENERAL EXPENSES</t>
  </si>
  <si>
    <t>Bank Fees - General</t>
  </si>
  <si>
    <t>Credit Card Merchant Fees</t>
  </si>
  <si>
    <t>Interest Income</t>
  </si>
  <si>
    <t>Other</t>
  </si>
  <si>
    <t>Pacifica Education Foundation</t>
  </si>
  <si>
    <t>Pacifica School Volunteers</t>
  </si>
  <si>
    <t>Parcel Tax</t>
  </si>
  <si>
    <t>PTO Operating Expenses</t>
  </si>
  <si>
    <t>TOTAL GENERAL EXPENSES</t>
  </si>
  <si>
    <t>5th Grade Activities</t>
  </si>
  <si>
    <t>Birthday Books</t>
  </si>
  <si>
    <t>Library (Book Fair)</t>
  </si>
  <si>
    <t>Principal's Fund - Amazon Revenue</t>
  </si>
  <si>
    <t>Reserved Funds</t>
  </si>
  <si>
    <t>Reserved - Water Fountain</t>
  </si>
  <si>
    <t>TOTAL EXPENDITURES - GENERAL FUND</t>
  </si>
  <si>
    <t>NET INCOME - GENERAL FUND</t>
  </si>
  <si>
    <t>RESERVED FUNDS</t>
  </si>
  <si>
    <t>Beginning Bal (6/30/17)</t>
  </si>
  <si>
    <t>Revenue</t>
  </si>
  <si>
    <t>Cost</t>
  </si>
  <si>
    <t>Net Funds Raised</t>
  </si>
  <si>
    <t>Spending</t>
  </si>
  <si>
    <t>Ending Balance</t>
  </si>
  <si>
    <t>Per Balance Sheet</t>
  </si>
  <si>
    <t>Difference</t>
  </si>
  <si>
    <t>Total 5th Grade</t>
  </si>
  <si>
    <t>TOTALS</t>
  </si>
  <si>
    <t>Check</t>
  </si>
  <si>
    <t>Statement of Financial Condition</t>
  </si>
  <si>
    <t>For the 2017 - 2018 School Year</t>
  </si>
  <si>
    <t>Beginning of PTO Year</t>
  </si>
  <si>
    <t>End of PTO Year</t>
  </si>
  <si>
    <t>Change</t>
  </si>
  <si>
    <t>ASSETS</t>
  </si>
  <si>
    <t>Cash &amp; Equivalents</t>
  </si>
  <si>
    <t>Accounts Receivable</t>
  </si>
  <si>
    <t>Prepaid Expenses</t>
  </si>
  <si>
    <t>TOTAL ASSETS</t>
  </si>
  <si>
    <t>LIABILITIES</t>
  </si>
  <si>
    <t>Accounts Payable</t>
  </si>
  <si>
    <t>Unearned Revenue</t>
  </si>
  <si>
    <t>TOTAL LIABILITIES</t>
  </si>
  <si>
    <t>RETAINED FUNDS</t>
  </si>
  <si>
    <t>General Fund</t>
  </si>
  <si>
    <t>Temporarily Restricted Funds:</t>
  </si>
  <si>
    <t>Popsicle Sales</t>
  </si>
  <si>
    <t>5th Grade Fundraising</t>
  </si>
  <si>
    <t>TOTAL RETAINED FUNDS</t>
  </si>
  <si>
    <t>TOTAL LIABILITIES &amp; RETAINED FUNDS</t>
  </si>
  <si>
    <t>ORTEGA ELEMENTARY SCHOOL</t>
  </si>
  <si>
    <t>PARENT TEACHER ORGANIZATION</t>
  </si>
  <si>
    <t>CHECKING ACCOUNT RECONCILIATION</t>
  </si>
  <si>
    <t>Bank of America, Account Number 05795-02368</t>
  </si>
  <si>
    <t>PLUS:</t>
  </si>
  <si>
    <t>Total of Items received, not yet deposited</t>
  </si>
  <si>
    <t>LESS:</t>
  </si>
  <si>
    <t>Total Outstanding Checks (Checks not cashed)</t>
  </si>
  <si>
    <t>Check#</t>
  </si>
  <si>
    <t>Payee</t>
  </si>
  <si>
    <t>Description</t>
  </si>
  <si>
    <t>Check Date</t>
  </si>
  <si>
    <t>Amount</t>
  </si>
  <si>
    <t>Lorraine Morton-Feazell</t>
  </si>
  <si>
    <t>Family Night Dinner</t>
  </si>
  <si>
    <t>Laverne Villalobos</t>
  </si>
  <si>
    <t>Basket Auction</t>
  </si>
  <si>
    <t>Parent Council</t>
  </si>
  <si>
    <t>Robin Foster</t>
  </si>
  <si>
    <t>Teacher Stipend</t>
  </si>
  <si>
    <t>Lisa Davis</t>
  </si>
  <si>
    <t>Jeanine Kelley</t>
  </si>
  <si>
    <t>Jackie Hickey</t>
  </si>
  <si>
    <t>Franchise Tax Board</t>
  </si>
  <si>
    <t>PTO Operating Expense</t>
  </si>
  <si>
    <t>Esther Im</t>
  </si>
  <si>
    <t>Stephanie Trelogan</t>
  </si>
  <si>
    <t>Janell Jones</t>
  </si>
  <si>
    <t>Nancy Camp</t>
  </si>
  <si>
    <t>Lisa Klewicki</t>
  </si>
  <si>
    <t>Mara Higdon</t>
  </si>
  <si>
    <t>Total</t>
  </si>
  <si>
    <t>A</t>
  </si>
  <si>
    <t>-</t>
  </si>
  <si>
    <t>Obtained amount from balance per bank (bank of America online)</t>
  </si>
  <si>
    <t>B</t>
  </si>
  <si>
    <t>Balance represents total of payments (checks &amp; cash) received but not yet deposited and/or reflected by BofA as of period of time.</t>
  </si>
  <si>
    <t>C</t>
  </si>
  <si>
    <t>Confirmed that these checks were still outstanding as of the reconciliation date per BofA online.</t>
  </si>
  <si>
    <t>D</t>
  </si>
  <si>
    <t>Agreed amount to the check ledger.</t>
  </si>
  <si>
    <t>E</t>
  </si>
  <si>
    <t>As there is no difference between the adjusted bank balance and the ledger balance, the account is reconciled with no exceptions.</t>
  </si>
  <si>
    <t>Treasurer's Report, 2017-2018 School Year</t>
  </si>
  <si>
    <t>$</t>
  </si>
  <si>
    <t>% of Total</t>
  </si>
  <si>
    <t>Walk A Thon</t>
  </si>
  <si>
    <t>Voluntary Direct Donation</t>
  </si>
  <si>
    <t>Fall Fundraiser</t>
  </si>
  <si>
    <t>Total Fundraising To Date</t>
  </si>
  <si>
    <t>% of Full Year Goal</t>
  </si>
  <si>
    <t>Top 5 Expenditures</t>
  </si>
  <si>
    <t>Science</t>
  </si>
  <si>
    <t>Art</t>
  </si>
  <si>
    <t>Computer</t>
  </si>
  <si>
    <t>Garden</t>
  </si>
  <si>
    <t>Total Expenditures To Date</t>
  </si>
  <si>
    <t>Fixed Assets</t>
  </si>
  <si>
    <t>Readathon</t>
  </si>
  <si>
    <t>Cash Advance</t>
  </si>
  <si>
    <t>Scholastic</t>
  </si>
  <si>
    <t>3/31/2018</t>
  </si>
  <si>
    <t>Julie Stewart</t>
  </si>
  <si>
    <t>Wonder Ice Cream</t>
  </si>
  <si>
    <t>Popsicles</t>
  </si>
  <si>
    <t>Tala Wood-Stephens</t>
  </si>
  <si>
    <t>Garden Supplies</t>
  </si>
  <si>
    <t>Denise Gonzalez</t>
  </si>
  <si>
    <t>Julia Hall</t>
  </si>
  <si>
    <t>Library Books</t>
  </si>
  <si>
    <t>Book Fair</t>
  </si>
  <si>
    <t>As of March 31,2018</t>
  </si>
  <si>
    <t>BOOK FAIR RESULTS</t>
  </si>
  <si>
    <t>Total Cash Deposits</t>
  </si>
  <si>
    <t>Payment to Scholastic</t>
  </si>
  <si>
    <t>Total Expenses</t>
  </si>
  <si>
    <t>Net Profit</t>
  </si>
  <si>
    <t>See's</t>
  </si>
  <si>
    <t>Fogfest</t>
  </si>
  <si>
    <t>Other (Original Works, Popcorn)</t>
  </si>
  <si>
    <t>Top 6 Fundraising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</si>
</sst>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name val="Arial"/>
      <family val="2"/>
    </font>
    <font>
      <sz val="9"/>
      <color theme="6" tint="-0.249977111117893"/>
      <name val="Arial"/>
      <family val="2"/>
    </font>
    <font>
      <sz val="9"/>
      <color rgb="FF0000FF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6"/>
      <color rgb="FF000000"/>
      <name val="Calibri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5">
    <xf numFmtId="0" fontId="0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2" xfId="0" applyFont="1" applyBorder="1"/>
    <xf numFmtId="43" fontId="4" fillId="0" borderId="3" xfId="1" applyFont="1" applyBorder="1"/>
    <xf numFmtId="43" fontId="4" fillId="0" borderId="0" xfId="1" applyFont="1" applyBorder="1"/>
    <xf numFmtId="0" fontId="4" fillId="0" borderId="4" xfId="0" applyFont="1" applyBorder="1" applyAlignment="1">
      <alignment horizontal="left" indent="2"/>
    </xf>
    <xf numFmtId="43" fontId="4" fillId="0" borderId="4" xfId="1" applyFont="1" applyBorder="1"/>
    <xf numFmtId="43" fontId="4" fillId="0" borderId="0" xfId="1" applyFont="1"/>
    <xf numFmtId="43" fontId="4" fillId="3" borderId="4" xfId="1" applyFont="1" applyFill="1" applyBorder="1"/>
    <xf numFmtId="0" fontId="4" fillId="0" borderId="5" xfId="0" applyFont="1" applyBorder="1" applyAlignment="1">
      <alignment horizontal="left" indent="2"/>
    </xf>
    <xf numFmtId="43" fontId="4" fillId="0" borderId="5" xfId="1" applyFont="1" applyBorder="1"/>
    <xf numFmtId="0" fontId="5" fillId="4" borderId="0" xfId="0" applyFont="1" applyFill="1"/>
    <xf numFmtId="43" fontId="5" fillId="4" borderId="0" xfId="1" applyFont="1" applyFill="1"/>
    <xf numFmtId="0" fontId="5" fillId="0" borderId="4" xfId="0" applyFont="1" applyBorder="1"/>
    <xf numFmtId="43" fontId="4" fillId="0" borderId="4" xfId="1" applyFont="1" applyFill="1" applyBorder="1"/>
    <xf numFmtId="0" fontId="5" fillId="3" borderId="6" xfId="0" applyFont="1" applyFill="1" applyBorder="1"/>
    <xf numFmtId="43" fontId="5" fillId="3" borderId="6" xfId="1" applyFont="1" applyFill="1" applyBorder="1"/>
    <xf numFmtId="0" fontId="5" fillId="3" borderId="7" xfId="0" applyFont="1" applyFill="1" applyBorder="1"/>
    <xf numFmtId="39" fontId="5" fillId="3" borderId="7" xfId="0" applyNumberFormat="1" applyFont="1" applyFill="1" applyBorder="1"/>
    <xf numFmtId="0" fontId="4" fillId="0" borderId="1" xfId="0" applyFont="1" applyBorder="1"/>
    <xf numFmtId="0" fontId="5" fillId="0" borderId="1" xfId="0" applyFont="1" applyBorder="1" applyAlignment="1">
      <alignment horizontal="center" wrapText="1"/>
    </xf>
    <xf numFmtId="43" fontId="5" fillId="0" borderId="1" xfId="1" applyFont="1" applyBorder="1" applyAlignment="1">
      <alignment horizontal="center" wrapText="1"/>
    </xf>
    <xf numFmtId="0" fontId="4" fillId="0" borderId="0" xfId="0" applyFont="1" applyAlignment="1">
      <alignment horizontal="left" indent="2"/>
    </xf>
    <xf numFmtId="43" fontId="4" fillId="0" borderId="0" xfId="0" applyNumberFormat="1" applyFont="1"/>
    <xf numFmtId="0" fontId="4" fillId="0" borderId="8" xfId="0" applyFont="1" applyBorder="1"/>
    <xf numFmtId="43" fontId="4" fillId="0" borderId="8" xfId="1" applyFont="1" applyBorder="1"/>
    <xf numFmtId="0" fontId="5" fillId="0" borderId="6" xfId="0" applyFont="1" applyBorder="1"/>
    <xf numFmtId="43" fontId="5" fillId="0" borderId="6" xfId="1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/>
    <xf numFmtId="164" fontId="8" fillId="0" borderId="1" xfId="0" applyNumberFormat="1" applyFont="1" applyBorder="1" applyAlignment="1">
      <alignment horizontal="center"/>
    </xf>
    <xf numFmtId="0" fontId="4" fillId="0" borderId="9" xfId="0" applyFont="1" applyBorder="1"/>
    <xf numFmtId="14" fontId="5" fillId="0" borderId="10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43" fontId="4" fillId="0" borderId="0" xfId="1" applyNumberFormat="1" applyFont="1"/>
    <xf numFmtId="43" fontId="4" fillId="0" borderId="12" xfId="0" applyNumberFormat="1" applyFont="1" applyBorder="1"/>
    <xf numFmtId="43" fontId="4" fillId="0" borderId="0" xfId="1" applyNumberFormat="1" applyFont="1" applyBorder="1"/>
    <xf numFmtId="43" fontId="5" fillId="0" borderId="7" xfId="1" applyNumberFormat="1" applyFont="1" applyBorder="1"/>
    <xf numFmtId="43" fontId="4" fillId="0" borderId="1" xfId="1" applyNumberFormat="1" applyFont="1" applyBorder="1"/>
    <xf numFmtId="43" fontId="5" fillId="0" borderId="0" xfId="1" applyNumberFormat="1" applyFont="1"/>
    <xf numFmtId="43" fontId="5" fillId="0" borderId="0" xfId="1" applyNumberFormat="1" applyFont="1" applyBorder="1"/>
    <xf numFmtId="0" fontId="4" fillId="0" borderId="0" xfId="0" applyFont="1" applyAlignment="1">
      <alignment horizontal="left" indent="4"/>
    </xf>
    <xf numFmtId="43" fontId="4" fillId="0" borderId="14" xfId="0" applyNumberFormat="1" applyFont="1" applyBorder="1"/>
    <xf numFmtId="0" fontId="4" fillId="0" borderId="15" xfId="0" applyFont="1" applyBorder="1"/>
    <xf numFmtId="0" fontId="3" fillId="0" borderId="0" xfId="0" applyFont="1" applyFill="1"/>
    <xf numFmtId="0" fontId="5" fillId="0" borderId="0" xfId="0" applyFont="1" applyFill="1"/>
    <xf numFmtId="164" fontId="8" fillId="0" borderId="0" xfId="0" quotePrefix="1" applyNumberFormat="1" applyFont="1" applyFill="1" applyAlignment="1">
      <alignment horizontal="left"/>
    </xf>
    <xf numFmtId="7" fontId="4" fillId="0" borderId="0" xfId="0" applyNumberFormat="1" applyFont="1"/>
    <xf numFmtId="0" fontId="4" fillId="0" borderId="0" xfId="0" applyFont="1" applyFill="1"/>
    <xf numFmtId="43" fontId="4" fillId="0" borderId="1" xfId="1" applyFont="1" applyFill="1" applyBorder="1"/>
    <xf numFmtId="43" fontId="4" fillId="0" borderId="10" xfId="1" applyFont="1" applyFill="1" applyBorder="1"/>
    <xf numFmtId="43" fontId="9" fillId="0" borderId="6" xfId="1" applyFont="1" applyBorder="1"/>
    <xf numFmtId="43" fontId="10" fillId="0" borderId="1" xfId="1" applyFont="1" applyBorder="1"/>
    <xf numFmtId="43" fontId="4" fillId="0" borderId="10" xfId="1" applyFont="1" applyBorder="1"/>
    <xf numFmtId="7" fontId="4" fillId="0" borderId="0" xfId="1" applyNumberFormat="1" applyFont="1"/>
    <xf numFmtId="43" fontId="9" fillId="0" borderId="7" xfId="1" applyFont="1" applyBorder="1"/>
    <xf numFmtId="0" fontId="4" fillId="0" borderId="16" xfId="0" applyFont="1" applyBorder="1"/>
    <xf numFmtId="43" fontId="4" fillId="0" borderId="16" xfId="1" applyFont="1" applyBorder="1"/>
    <xf numFmtId="0" fontId="5" fillId="5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7" xfId="0" applyNumberFormat="1" applyFont="1" applyBorder="1" applyAlignment="1"/>
    <xf numFmtId="0" fontId="4" fillId="0" borderId="18" xfId="0" applyNumberFormat="1" applyFont="1" applyBorder="1" applyAlignment="1"/>
    <xf numFmtId="164" fontId="4" fillId="0" borderId="18" xfId="0" applyNumberFormat="1" applyFont="1" applyBorder="1" applyAlignment="1">
      <alignment horizontal="center"/>
    </xf>
    <xf numFmtId="43" fontId="4" fillId="0" borderId="17" xfId="1" applyFont="1" applyBorder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43" fontId="5" fillId="0" borderId="17" xfId="0" applyNumberFormat="1" applyFont="1" applyBorder="1" applyAlignment="1"/>
    <xf numFmtId="0" fontId="11" fillId="0" borderId="0" xfId="0" applyFont="1" applyAlignment="1">
      <alignment horizontal="center"/>
    </xf>
    <xf numFmtId="0" fontId="11" fillId="0" borderId="0" xfId="0" quotePrefix="1" applyFont="1" applyAlignme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3" fillId="6" borderId="18" xfId="0" applyFont="1" applyFill="1" applyBorder="1" applyAlignment="1">
      <alignment vertical="center"/>
    </xf>
    <xf numFmtId="0" fontId="13" fillId="6" borderId="18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4" fillId="0" borderId="0" xfId="0" applyFont="1" applyAlignment="1">
      <alignment horizontal="left" indent="2"/>
    </xf>
    <xf numFmtId="9" fontId="14" fillId="0" borderId="0" xfId="0" applyNumberFormat="1" applyFont="1" applyAlignment="1">
      <alignment horizontal="center"/>
    </xf>
    <xf numFmtId="0" fontId="13" fillId="0" borderId="6" xfId="0" applyFont="1" applyBorder="1"/>
    <xf numFmtId="9" fontId="13" fillId="0" borderId="6" xfId="0" applyNumberFormat="1" applyFont="1" applyBorder="1" applyAlignment="1">
      <alignment horizontal="center"/>
    </xf>
    <xf numFmtId="9" fontId="13" fillId="0" borderId="0" xfId="0" applyNumberFormat="1" applyFont="1" applyAlignment="1">
      <alignment horizontal="center"/>
    </xf>
    <xf numFmtId="0" fontId="5" fillId="5" borderId="18" xfId="0" applyFont="1" applyFill="1" applyBorder="1" applyAlignment="1">
      <alignment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9" fontId="4" fillId="0" borderId="0" xfId="15" applyFont="1" applyAlignment="1">
      <alignment horizontal="center"/>
    </xf>
    <xf numFmtId="9" fontId="5" fillId="0" borderId="6" xfId="15" applyFont="1" applyBorder="1" applyAlignment="1">
      <alignment horizontal="center"/>
    </xf>
    <xf numFmtId="0" fontId="5" fillId="0" borderId="0" xfId="0" applyFont="1" applyBorder="1"/>
    <xf numFmtId="9" fontId="5" fillId="0" borderId="0" xfId="15" applyFont="1" applyBorder="1" applyAlignment="1">
      <alignment horizontal="center"/>
    </xf>
    <xf numFmtId="43" fontId="4" fillId="0" borderId="0" xfId="1" applyNumberFormat="1" applyFont="1" applyAlignment="1">
      <alignment horizontal="center"/>
    </xf>
    <xf numFmtId="43" fontId="13" fillId="0" borderId="6" xfId="0" applyNumberFormat="1" applyFont="1" applyBorder="1" applyAlignment="1">
      <alignment horizontal="center"/>
    </xf>
    <xf numFmtId="44" fontId="4" fillId="0" borderId="0" xfId="1" applyNumberFormat="1" applyFont="1" applyAlignment="1">
      <alignment horizontal="center"/>
    </xf>
    <xf numFmtId="44" fontId="13" fillId="0" borderId="6" xfId="0" applyNumberFormat="1" applyFont="1" applyBorder="1" applyAlignment="1">
      <alignment horizontal="center"/>
    </xf>
    <xf numFmtId="43" fontId="4" fillId="7" borderId="0" xfId="1" applyNumberFormat="1" applyFont="1" applyFill="1"/>
    <xf numFmtId="7" fontId="4" fillId="0" borderId="0" xfId="16" applyNumberFormat="1" applyFont="1"/>
    <xf numFmtId="7" fontId="9" fillId="0" borderId="6" xfId="16" applyNumberFormat="1" applyFont="1" applyBorder="1"/>
    <xf numFmtId="43" fontId="5" fillId="3" borderId="7" xfId="1" applyFont="1" applyFill="1" applyBorder="1"/>
    <xf numFmtId="0" fontId="4" fillId="0" borderId="17" xfId="0" quotePrefix="1" applyNumberFormat="1" applyFont="1" applyBorder="1" applyAlignment="1"/>
    <xf numFmtId="0" fontId="16" fillId="0" borderId="0" xfId="0" applyFont="1"/>
    <xf numFmtId="0" fontId="17" fillId="0" borderId="0" xfId="0" applyFont="1"/>
    <xf numFmtId="0" fontId="18" fillId="0" borderId="10" xfId="0" applyFont="1" applyBorder="1"/>
    <xf numFmtId="0" fontId="18" fillId="0" borderId="7" xfId="0" applyFont="1" applyBorder="1"/>
    <xf numFmtId="43" fontId="18" fillId="0" borderId="10" xfId="0" applyNumberFormat="1" applyFont="1" applyBorder="1"/>
    <xf numFmtId="43" fontId="0" fillId="0" borderId="0" xfId="0" applyNumberFormat="1"/>
    <xf numFmtId="43" fontId="0" fillId="0" borderId="1" xfId="0" applyNumberFormat="1" applyBorder="1"/>
    <xf numFmtId="43" fontId="18" fillId="0" borderId="7" xfId="0" applyNumberFormat="1" applyFont="1" applyBorder="1"/>
    <xf numFmtId="0" fontId="5" fillId="0" borderId="1" xfId="0" applyFont="1" applyBorder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0" xfId="0" quotePrefix="1" applyFont="1" applyAlignment="1">
      <alignment vertical="top" wrapText="1"/>
    </xf>
  </cellXfs>
  <cellStyles count="65">
    <cellStyle name="Comma" xfId="1" builtinId="3"/>
    <cellStyle name="Currency" xfId="16" builtinId="4"/>
    <cellStyle name="Currency 2" xfId="1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  <cellStyle name="Percent 2" xfId="15"/>
  </cellStyles>
  <dxfs count="5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Summary!$B$6:$B$12</c:f>
              <c:strCache>
                <c:ptCount val="7"/>
                <c:pt idx="0">
                  <c:v>Voluntary Direct Donation</c:v>
                </c:pt>
                <c:pt idx="1">
                  <c:v>Walk A Thon</c:v>
                </c:pt>
                <c:pt idx="2">
                  <c:v>Readathon</c:v>
                </c:pt>
                <c:pt idx="3">
                  <c:v>Fall Fundraiser</c:v>
                </c:pt>
                <c:pt idx="4">
                  <c:v>See's</c:v>
                </c:pt>
                <c:pt idx="5">
                  <c:v>Fogfest</c:v>
                </c:pt>
                <c:pt idx="6">
                  <c:v>Other (Original Works, Popcorn)</c:v>
                </c:pt>
              </c:strCache>
            </c:strRef>
          </c:cat>
          <c:val>
            <c:numRef>
              <c:f>Summary!$C$6:$C$12</c:f>
              <c:numCache>
                <c:formatCode>_("$"* #,##0.00_);_("$"* \(#,##0.00\);_("$"* "-"??_);_(@_)</c:formatCode>
                <c:ptCount val="7"/>
                <c:pt idx="0">
                  <c:v>21978.48999999999</c:v>
                </c:pt>
                <c:pt idx="1">
                  <c:v>18192.50999999999</c:v>
                </c:pt>
                <c:pt idx="2">
                  <c:v>6931.970000000001</c:v>
                </c:pt>
                <c:pt idx="3">
                  <c:v>3380.200000000001</c:v>
                </c:pt>
                <c:pt idx="4">
                  <c:v>2872.73</c:v>
                </c:pt>
                <c:pt idx="5">
                  <c:v>2686.0</c:v>
                </c:pt>
                <c:pt idx="6">
                  <c:v>6851.595000000016</c:v>
                </c:pt>
              </c:numCache>
            </c:numRef>
          </c:val>
        </c:ser>
        <c:ser>
          <c:idx val="1"/>
          <c:order val="1"/>
          <c:cat>
            <c:strRef>
              <c:f>Summary!$B$6:$B$12</c:f>
              <c:strCache>
                <c:ptCount val="7"/>
                <c:pt idx="0">
                  <c:v>Voluntary Direct Donation</c:v>
                </c:pt>
                <c:pt idx="1">
                  <c:v>Walk A Thon</c:v>
                </c:pt>
                <c:pt idx="2">
                  <c:v>Readathon</c:v>
                </c:pt>
                <c:pt idx="3">
                  <c:v>Fall Fundraiser</c:v>
                </c:pt>
                <c:pt idx="4">
                  <c:v>See's</c:v>
                </c:pt>
                <c:pt idx="5">
                  <c:v>Fogfest</c:v>
                </c:pt>
                <c:pt idx="6">
                  <c:v>Other (Original Works, Popcorn)</c:v>
                </c:pt>
              </c:strCache>
            </c:strRef>
          </c:cat>
          <c:val>
            <c:numRef>
              <c:f>Summary!$D$6:$D$12</c:f>
              <c:numCache>
                <c:formatCode>0%</c:formatCode>
                <c:ptCount val="7"/>
                <c:pt idx="0">
                  <c:v>0.349455694901356</c:v>
                </c:pt>
                <c:pt idx="1">
                  <c:v>0.289259008423685</c:v>
                </c:pt>
                <c:pt idx="2">
                  <c:v>0.110217598815267</c:v>
                </c:pt>
                <c:pt idx="3">
                  <c:v>0.0537448268696151</c:v>
                </c:pt>
                <c:pt idx="4">
                  <c:v>0.0456761068851397</c:v>
                </c:pt>
                <c:pt idx="5">
                  <c:v>0.042707119392872</c:v>
                </c:pt>
                <c:pt idx="6">
                  <c:v>0.108939644712065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4653051181102"/>
          <c:y val="0.0616428805774278"/>
          <c:w val="0.294513615485564"/>
          <c:h val="0.870203822178478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Summary!$B$28:$B$33</c:f>
              <c:strCache>
                <c:ptCount val="6"/>
                <c:pt idx="0">
                  <c:v>Science</c:v>
                </c:pt>
                <c:pt idx="1">
                  <c:v>Computer</c:v>
                </c:pt>
                <c:pt idx="2">
                  <c:v>Art</c:v>
                </c:pt>
                <c:pt idx="3">
                  <c:v>Garden</c:v>
                </c:pt>
                <c:pt idx="4">
                  <c:v>Teacher Stipends</c:v>
                </c:pt>
                <c:pt idx="5">
                  <c:v>Other</c:v>
                </c:pt>
              </c:strCache>
            </c:strRef>
          </c:cat>
          <c:val>
            <c:numRef>
              <c:f>Summary!$C$28:$C$33</c:f>
              <c:numCache>
                <c:formatCode>_(* #,##0.00_);_(* \(#,##0.00\);_(* "-"??_);_(@_)</c:formatCode>
                <c:ptCount val="6"/>
                <c:pt idx="0">
                  <c:v>-25294.54</c:v>
                </c:pt>
                <c:pt idx="1">
                  <c:v>-20000.0</c:v>
                </c:pt>
                <c:pt idx="2">
                  <c:v>-19227.15</c:v>
                </c:pt>
                <c:pt idx="3">
                  <c:v>-4504.450000000001</c:v>
                </c:pt>
                <c:pt idx="4">
                  <c:v>-3760.94</c:v>
                </c:pt>
                <c:pt idx="5">
                  <c:v>-1410.964999999997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746760</xdr:colOff>
      <xdr:row>14</xdr:row>
      <xdr:rowOff>137160</xdr:rowOff>
    </xdr:from>
    <xdr:to>
      <xdr:col>4</xdr:col>
      <xdr:colOff>358140</xdr:colOff>
      <xdr:row>24</xdr:row>
      <xdr:rowOff>182880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</xdr:colOff>
      <xdr:row>35</xdr:row>
      <xdr:rowOff>106680</xdr:rowOff>
    </xdr:from>
    <xdr:to>
      <xdr:col>4</xdr:col>
      <xdr:colOff>495300</xdr:colOff>
      <xdr:row>44</xdr:row>
      <xdr:rowOff>68580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62</xdr:row>
      <xdr:rowOff>0</xdr:rowOff>
    </xdr:from>
    <xdr:to>
      <xdr:col>10</xdr:col>
      <xdr:colOff>327891</xdr:colOff>
      <xdr:row>83</xdr:row>
      <xdr:rowOff>87746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26364"/>
          <a:ext cx="9575800" cy="2997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-2018_Ortega_PTO_Financial_Statements-2-4-2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7-2018%20Ortega%20PTO%20Bank%20Rec%20Acct%20%20%20%20%20%20%20#-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Sheet"/>
      <sheetName val="Reserved Funds"/>
      <sheetName val="Full Year"/>
      <sheetName val="06-2018"/>
      <sheetName val="05-2018"/>
      <sheetName val="04-2018"/>
      <sheetName val="03-2018"/>
      <sheetName val="02-2018"/>
      <sheetName val="01-2018"/>
      <sheetName val="12-2017"/>
      <sheetName val="11-2017"/>
      <sheetName val="10-2017"/>
      <sheetName val="09-2017"/>
      <sheetName val="08-2017"/>
      <sheetName val="07-2017"/>
      <sheetName val="Accounts Payable"/>
    </sheetNames>
    <sheetDataSet>
      <sheetData sheetId="0">
        <row r="3">
          <cell r="A3" t="str">
            <v>For the 2017 - 2018 School Year</v>
          </cell>
        </row>
        <row r="23">
          <cell r="A23" t="str">
            <v>Popsicle Sales</v>
          </cell>
          <cell r="B23">
            <v>5154.420000000001</v>
          </cell>
          <cell r="Z23">
            <v>1547.1750000000015</v>
          </cell>
        </row>
        <row r="24">
          <cell r="A24" t="str">
            <v>5th Grade Fundraising</v>
          </cell>
          <cell r="B24">
            <v>1969.1499999999996</v>
          </cell>
          <cell r="Z24">
            <v>10614.039999999999</v>
          </cell>
        </row>
        <row r="25">
          <cell r="A25" t="str">
            <v>Birthday Books</v>
          </cell>
          <cell r="B25">
            <v>2572.56</v>
          </cell>
          <cell r="Z25">
            <v>451.03999999999996</v>
          </cell>
        </row>
        <row r="26">
          <cell r="B26">
            <v>2576.6400000000003</v>
          </cell>
          <cell r="Z26">
            <v>5681.880000000001</v>
          </cell>
        </row>
        <row r="27">
          <cell r="A27" t="str">
            <v>Principal's Fund - Amazon Revenue</v>
          </cell>
          <cell r="B27">
            <v>692.72000000000037</v>
          </cell>
          <cell r="Z27">
            <v>654.67000000000041</v>
          </cell>
        </row>
        <row r="28">
          <cell r="A28" t="str">
            <v>Reserved Funds</v>
          </cell>
          <cell r="B28">
            <v>30000</v>
          </cell>
          <cell r="Z28">
            <v>30000</v>
          </cell>
        </row>
        <row r="29">
          <cell r="Z29">
            <v>5000</v>
          </cell>
        </row>
      </sheetData>
      <sheetData sheetId="1"/>
      <sheetData sheetId="2">
        <row r="171">
          <cell r="F171">
            <v>5162.1949999999997</v>
          </cell>
          <cell r="K171">
            <v>-8769.44</v>
          </cell>
        </row>
        <row r="172">
          <cell r="F172">
            <v>9462</v>
          </cell>
          <cell r="K172">
            <v>-817.11</v>
          </cell>
        </row>
        <row r="173">
          <cell r="F173">
            <v>326</v>
          </cell>
          <cell r="K173">
            <v>-2447.52</v>
          </cell>
        </row>
        <row r="174">
          <cell r="F174">
            <v>13333.64</v>
          </cell>
          <cell r="K174">
            <v>-10228.4</v>
          </cell>
        </row>
        <row r="175">
          <cell r="F175">
            <v>503.16999999999996</v>
          </cell>
          <cell r="K175">
            <v>-541.22</v>
          </cell>
        </row>
        <row r="176">
          <cell r="F176">
            <v>0</v>
          </cell>
          <cell r="K176">
            <v>0</v>
          </cell>
        </row>
        <row r="177">
          <cell r="F177">
            <v>5000</v>
          </cell>
          <cell r="K177">
            <v>0</v>
          </cell>
        </row>
      </sheetData>
      <sheetData sheetId="3">
        <row r="167">
          <cell r="M167">
            <v>0</v>
          </cell>
        </row>
        <row r="171">
          <cell r="M171">
            <v>0</v>
          </cell>
        </row>
        <row r="172">
          <cell r="M172">
            <v>0</v>
          </cell>
        </row>
        <row r="173">
          <cell r="M173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83">
          <cell r="D183">
            <v>0</v>
          </cell>
          <cell r="E183">
            <v>0</v>
          </cell>
          <cell r="I183">
            <v>0</v>
          </cell>
          <cell r="J183">
            <v>0</v>
          </cell>
        </row>
      </sheetData>
      <sheetData sheetId="4">
        <row r="167">
          <cell r="M167">
            <v>0</v>
          </cell>
        </row>
        <row r="171">
          <cell r="M171">
            <v>0</v>
          </cell>
        </row>
        <row r="172">
          <cell r="M172">
            <v>0</v>
          </cell>
        </row>
        <row r="173">
          <cell r="M173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83">
          <cell r="D183">
            <v>0</v>
          </cell>
          <cell r="E183">
            <v>0</v>
          </cell>
          <cell r="I183">
            <v>0</v>
          </cell>
          <cell r="J183">
            <v>0</v>
          </cell>
        </row>
      </sheetData>
      <sheetData sheetId="5">
        <row r="167">
          <cell r="M167">
            <v>0</v>
          </cell>
        </row>
        <row r="171">
          <cell r="M171">
            <v>0</v>
          </cell>
        </row>
        <row r="172">
          <cell r="M172">
            <v>0</v>
          </cell>
        </row>
        <row r="173">
          <cell r="M173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83">
          <cell r="D183">
            <v>0</v>
          </cell>
          <cell r="E183">
            <v>0</v>
          </cell>
          <cell r="I183">
            <v>0</v>
          </cell>
          <cell r="J183">
            <v>0</v>
          </cell>
        </row>
      </sheetData>
      <sheetData sheetId="6">
        <row r="12">
          <cell r="C12">
            <v>626.32999999999993</v>
          </cell>
          <cell r="H12">
            <v>-539.45000000000005</v>
          </cell>
        </row>
        <row r="16">
          <cell r="C16">
            <v>48</v>
          </cell>
        </row>
        <row r="19">
          <cell r="H19">
            <v>-144.9</v>
          </cell>
        </row>
        <row r="23">
          <cell r="C23">
            <v>176</v>
          </cell>
        </row>
        <row r="24">
          <cell r="C24">
            <v>7352.8400000000011</v>
          </cell>
        </row>
        <row r="26">
          <cell r="C26">
            <v>3227.55</v>
          </cell>
          <cell r="H26">
            <v>-2169.9499999999998</v>
          </cell>
        </row>
        <row r="27">
          <cell r="C27">
            <v>1000</v>
          </cell>
        </row>
        <row r="29">
          <cell r="C29">
            <v>190</v>
          </cell>
        </row>
        <row r="30">
          <cell r="C30">
            <v>80</v>
          </cell>
        </row>
        <row r="31">
          <cell r="C31">
            <v>1097.46</v>
          </cell>
        </row>
        <row r="56">
          <cell r="H56">
            <v>-252.92</v>
          </cell>
        </row>
        <row r="63">
          <cell r="H63">
            <v>-69.94</v>
          </cell>
        </row>
        <row r="64">
          <cell r="H64">
            <v>-47.22</v>
          </cell>
        </row>
        <row r="74">
          <cell r="H74">
            <v>-96.97999999999999</v>
          </cell>
        </row>
        <row r="98">
          <cell r="H98">
            <v>-59.59</v>
          </cell>
        </row>
        <row r="114">
          <cell r="C114">
            <v>1815</v>
          </cell>
          <cell r="H114">
            <v>-924.31499999999994</v>
          </cell>
        </row>
        <row r="126">
          <cell r="H126">
            <v>-903.85</v>
          </cell>
        </row>
        <row r="127">
          <cell r="C127">
            <v>280</v>
          </cell>
        </row>
        <row r="130">
          <cell r="C130">
            <v>1758.24</v>
          </cell>
        </row>
        <row r="140">
          <cell r="H140">
            <v>-56.9</v>
          </cell>
        </row>
        <row r="142">
          <cell r="C142">
            <v>0.09</v>
          </cell>
        </row>
        <row r="167">
          <cell r="M167">
            <v>12385.495000000001</v>
          </cell>
        </row>
        <row r="171">
          <cell r="M171">
            <v>281.64</v>
          </cell>
        </row>
        <row r="172">
          <cell r="M172">
            <v>8644.89</v>
          </cell>
        </row>
        <row r="173">
          <cell r="M173">
            <v>0</v>
          </cell>
        </row>
        <row r="174">
          <cell r="M174">
            <v>2520.1000000000004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83">
          <cell r="D183">
            <v>0</v>
          </cell>
          <cell r="E183">
            <v>0</v>
          </cell>
          <cell r="I183">
            <v>0</v>
          </cell>
          <cell r="J183">
            <v>0</v>
          </cell>
        </row>
      </sheetData>
      <sheetData sheetId="7">
        <row r="12">
          <cell r="C12">
            <v>806.05000000000007</v>
          </cell>
          <cell r="H12">
            <v>-370.94</v>
          </cell>
        </row>
        <row r="23">
          <cell r="C23">
            <v>140</v>
          </cell>
        </row>
        <row r="24">
          <cell r="C24">
            <v>39.130000000000003</v>
          </cell>
          <cell r="H24">
            <v>-460</v>
          </cell>
        </row>
        <row r="29">
          <cell r="C29">
            <v>756</v>
          </cell>
          <cell r="H29">
            <v>-1518.37</v>
          </cell>
        </row>
        <row r="31">
          <cell r="C31">
            <v>9109.93</v>
          </cell>
          <cell r="D31">
            <v>-2643.2</v>
          </cell>
        </row>
        <row r="56">
          <cell r="D56">
            <v>-234.48</v>
          </cell>
        </row>
        <row r="75">
          <cell r="H75">
            <v>-379.54</v>
          </cell>
        </row>
        <row r="108">
          <cell r="C108">
            <v>300</v>
          </cell>
          <cell r="H108">
            <v>-571.4</v>
          </cell>
        </row>
        <row r="126">
          <cell r="H126">
            <v>-736</v>
          </cell>
        </row>
        <row r="128">
          <cell r="C128">
            <v>2790</v>
          </cell>
          <cell r="H128">
            <v>-2511</v>
          </cell>
        </row>
        <row r="129">
          <cell r="C129">
            <v>4560</v>
          </cell>
          <cell r="H129">
            <v>-4360</v>
          </cell>
        </row>
        <row r="130">
          <cell r="C130">
            <v>360</v>
          </cell>
        </row>
        <row r="140">
          <cell r="H140">
            <v>-56.9</v>
          </cell>
        </row>
        <row r="146">
          <cell r="H146">
            <v>-149</v>
          </cell>
        </row>
        <row r="167">
          <cell r="M167">
            <v>4870.2800000000007</v>
          </cell>
        </row>
        <row r="171">
          <cell r="M171">
            <v>86.95999999999998</v>
          </cell>
        </row>
        <row r="172">
          <cell r="M172">
            <v>0</v>
          </cell>
        </row>
        <row r="173">
          <cell r="M173">
            <v>92</v>
          </cell>
        </row>
        <row r="174">
          <cell r="M174">
            <v>116</v>
          </cell>
        </row>
        <row r="175">
          <cell r="M175">
            <v>250.44</v>
          </cell>
        </row>
        <row r="176">
          <cell r="M176">
            <v>0</v>
          </cell>
        </row>
        <row r="177">
          <cell r="M177">
            <v>0</v>
          </cell>
        </row>
        <row r="183">
          <cell r="D183">
            <v>-2877.68</v>
          </cell>
          <cell r="E183">
            <v>0</v>
          </cell>
          <cell r="I183">
            <v>0</v>
          </cell>
          <cell r="J183">
            <v>0</v>
          </cell>
        </row>
      </sheetData>
      <sheetData sheetId="8">
        <row r="9">
          <cell r="C9">
            <v>747.4</v>
          </cell>
        </row>
        <row r="12">
          <cell r="C12">
            <v>7653.66</v>
          </cell>
          <cell r="H12">
            <v>-7508.82</v>
          </cell>
        </row>
        <row r="16">
          <cell r="C16">
            <v>27</v>
          </cell>
        </row>
        <row r="23">
          <cell r="C23">
            <v>240</v>
          </cell>
          <cell r="H23">
            <v>-100.76</v>
          </cell>
        </row>
        <row r="29">
          <cell r="C29">
            <v>185</v>
          </cell>
        </row>
        <row r="31">
          <cell r="C31">
            <v>2204.89</v>
          </cell>
          <cell r="H31">
            <v>-14.87</v>
          </cell>
        </row>
        <row r="57">
          <cell r="H57">
            <v>-8500</v>
          </cell>
        </row>
        <row r="59">
          <cell r="H59">
            <v>-10000</v>
          </cell>
        </row>
        <row r="63">
          <cell r="H63">
            <v>-52.01</v>
          </cell>
        </row>
        <row r="64">
          <cell r="H64">
            <v>-52.16</v>
          </cell>
        </row>
        <row r="68">
          <cell r="H68">
            <v>-1500</v>
          </cell>
        </row>
        <row r="73">
          <cell r="H73">
            <v>-14000</v>
          </cell>
        </row>
        <row r="74">
          <cell r="H74">
            <v>-251.46</v>
          </cell>
        </row>
        <row r="126">
          <cell r="H126">
            <v>-1324</v>
          </cell>
        </row>
        <row r="140">
          <cell r="H140">
            <v>-56.9</v>
          </cell>
        </row>
        <row r="146">
          <cell r="H146">
            <v>-782.5</v>
          </cell>
        </row>
        <row r="167">
          <cell r="M167">
            <v>-33085.53</v>
          </cell>
        </row>
        <row r="171">
          <cell r="M171">
            <v>60.04000000000002</v>
          </cell>
        </row>
        <row r="172">
          <cell r="M172">
            <v>0</v>
          </cell>
        </row>
        <row r="173">
          <cell r="M173">
            <v>-2067.88</v>
          </cell>
        </row>
        <row r="174">
          <cell r="M174">
            <v>-1158.49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83">
          <cell r="D183">
            <v>0</v>
          </cell>
          <cell r="E183">
            <v>0</v>
          </cell>
          <cell r="I183">
            <v>0</v>
          </cell>
          <cell r="J183">
            <v>0</v>
          </cell>
        </row>
      </sheetData>
      <sheetData sheetId="9">
        <row r="8">
          <cell r="C8">
            <v>19.5</v>
          </cell>
          <cell r="H8">
            <v>-3342.83</v>
          </cell>
          <cell r="I8">
            <v>0</v>
          </cell>
        </row>
        <row r="12">
          <cell r="C12">
            <v>0.63</v>
          </cell>
        </row>
        <row r="13">
          <cell r="C13">
            <v>264.60000000000002</v>
          </cell>
          <cell r="H13">
            <v>-4760.3999999999996</v>
          </cell>
        </row>
        <row r="14">
          <cell r="C14">
            <v>2365</v>
          </cell>
        </row>
        <row r="16">
          <cell r="C16">
            <v>31</v>
          </cell>
        </row>
        <row r="23">
          <cell r="C23">
            <v>234</v>
          </cell>
        </row>
        <row r="25">
          <cell r="C25">
            <v>703.99</v>
          </cell>
        </row>
        <row r="26">
          <cell r="C26">
            <v>7169.15</v>
          </cell>
          <cell r="H26">
            <v>-5354.02</v>
          </cell>
        </row>
        <row r="29">
          <cell r="C29">
            <v>152</v>
          </cell>
        </row>
        <row r="31">
          <cell r="C31">
            <v>3972.83</v>
          </cell>
        </row>
        <row r="32">
          <cell r="H32">
            <v>-32.94</v>
          </cell>
        </row>
        <row r="56">
          <cell r="H56">
            <v>-294.77</v>
          </cell>
        </row>
        <row r="63">
          <cell r="C63">
            <v>100</v>
          </cell>
          <cell r="H63">
            <v>-104.75</v>
          </cell>
        </row>
        <row r="64">
          <cell r="H64">
            <v>-142.31</v>
          </cell>
        </row>
        <row r="74">
          <cell r="H74">
            <v>-1358.6599999999999</v>
          </cell>
        </row>
        <row r="126">
          <cell r="C126">
            <v>2970</v>
          </cell>
          <cell r="H126">
            <v>-1250</v>
          </cell>
        </row>
        <row r="127">
          <cell r="H127">
            <v>-1130</v>
          </cell>
        </row>
        <row r="130">
          <cell r="C130">
            <v>40</v>
          </cell>
        </row>
        <row r="140">
          <cell r="H140">
            <v>-56.9</v>
          </cell>
        </row>
        <row r="146">
          <cell r="H146">
            <v>-506</v>
          </cell>
        </row>
        <row r="167">
          <cell r="M167">
            <v>-310.88000000000011</v>
          </cell>
        </row>
        <row r="171">
          <cell r="M171">
            <v>644</v>
          </cell>
        </row>
        <row r="172">
          <cell r="M172">
            <v>0</v>
          </cell>
        </row>
        <row r="173">
          <cell r="M173">
            <v>0</v>
          </cell>
        </row>
        <row r="174">
          <cell r="M174">
            <v>-4904.99</v>
          </cell>
        </row>
        <row r="175">
          <cell r="M175">
            <v>-180.43</v>
          </cell>
        </row>
        <row r="176">
          <cell r="M176">
            <v>0</v>
          </cell>
        </row>
        <row r="177">
          <cell r="M177">
            <v>0</v>
          </cell>
        </row>
        <row r="183">
          <cell r="D183">
            <v>0</v>
          </cell>
          <cell r="E183">
            <v>0</v>
          </cell>
          <cell r="I183">
            <v>0</v>
          </cell>
          <cell r="J183">
            <v>0</v>
          </cell>
        </row>
      </sheetData>
      <sheetData sheetId="10">
        <row r="8">
          <cell r="C8">
            <v>5178.7</v>
          </cell>
        </row>
        <row r="12">
          <cell r="C12">
            <v>0.78</v>
          </cell>
        </row>
        <row r="13">
          <cell r="C13">
            <v>7876</v>
          </cell>
        </row>
        <row r="15">
          <cell r="C15">
            <v>314</v>
          </cell>
        </row>
        <row r="16">
          <cell r="C16">
            <v>45</v>
          </cell>
        </row>
        <row r="23">
          <cell r="C23">
            <v>197</v>
          </cell>
        </row>
        <row r="27">
          <cell r="C27">
            <v>200</v>
          </cell>
        </row>
        <row r="29">
          <cell r="C29">
            <v>68</v>
          </cell>
        </row>
        <row r="31">
          <cell r="C31">
            <v>1184.56</v>
          </cell>
        </row>
        <row r="32">
          <cell r="C32">
            <v>385</v>
          </cell>
          <cell r="H32">
            <v>-41.08</v>
          </cell>
        </row>
        <row r="74">
          <cell r="C74">
            <v>8</v>
          </cell>
          <cell r="H74">
            <v>-203.01999999999998</v>
          </cell>
        </row>
        <row r="109">
          <cell r="H109">
            <v>-68.760000000000005</v>
          </cell>
        </row>
        <row r="126">
          <cell r="C126">
            <v>76</v>
          </cell>
          <cell r="H126">
            <v>-1248</v>
          </cell>
        </row>
        <row r="127">
          <cell r="H127">
            <v>-800</v>
          </cell>
        </row>
        <row r="139">
          <cell r="C139">
            <v>7.0000000000000007E-2</v>
          </cell>
          <cell r="H139">
            <v>1</v>
          </cell>
        </row>
        <row r="140">
          <cell r="H140">
            <v>-56.9</v>
          </cell>
        </row>
        <row r="146">
          <cell r="H146">
            <v>-84</v>
          </cell>
        </row>
        <row r="167">
          <cell r="M167">
            <v>13032.349999999999</v>
          </cell>
        </row>
        <row r="171">
          <cell r="M171">
            <v>-75.799999999999955</v>
          </cell>
        </row>
        <row r="172">
          <cell r="M172">
            <v>0</v>
          </cell>
        </row>
        <row r="173">
          <cell r="M173">
            <v>-379.64</v>
          </cell>
        </row>
        <row r="174">
          <cell r="M174">
            <v>7390.7599999999993</v>
          </cell>
        </row>
        <row r="175">
          <cell r="M175">
            <v>96.85</v>
          </cell>
        </row>
        <row r="176">
          <cell r="M176">
            <v>0</v>
          </cell>
        </row>
        <row r="177">
          <cell r="M177">
            <v>0</v>
          </cell>
        </row>
        <row r="183">
          <cell r="D183">
            <v>0</v>
          </cell>
          <cell r="E183">
            <v>0</v>
          </cell>
          <cell r="I183">
            <v>0</v>
          </cell>
          <cell r="J183">
            <v>0</v>
          </cell>
        </row>
      </sheetData>
      <sheetData sheetId="11">
        <row r="9">
          <cell r="H9">
            <v>-18.850000000000001</v>
          </cell>
        </row>
        <row r="12">
          <cell r="C12">
            <v>12.31</v>
          </cell>
        </row>
        <row r="14">
          <cell r="C14">
            <v>321</v>
          </cell>
        </row>
        <row r="16">
          <cell r="C16">
            <v>54</v>
          </cell>
        </row>
        <row r="23">
          <cell r="C23">
            <v>467.15500000000003</v>
          </cell>
        </row>
        <row r="28">
          <cell r="C28">
            <v>218.3</v>
          </cell>
        </row>
        <row r="29">
          <cell r="C29">
            <v>1711</v>
          </cell>
        </row>
        <row r="31">
          <cell r="C31">
            <v>929.83999999999992</v>
          </cell>
        </row>
        <row r="32">
          <cell r="C32">
            <v>13493.199999999997</v>
          </cell>
          <cell r="H32">
            <v>-21.09</v>
          </cell>
        </row>
        <row r="33">
          <cell r="C33">
            <v>6531.33</v>
          </cell>
          <cell r="H33">
            <v>-2096.58</v>
          </cell>
        </row>
        <row r="56">
          <cell r="H56">
            <v>-4670.04</v>
          </cell>
        </row>
        <row r="64">
          <cell r="H64">
            <v>-105.65</v>
          </cell>
        </row>
        <row r="70">
          <cell r="C70">
            <v>1650</v>
          </cell>
          <cell r="H70">
            <v>-1584.84</v>
          </cell>
        </row>
        <row r="74">
          <cell r="H74">
            <v>-227.73</v>
          </cell>
        </row>
        <row r="115">
          <cell r="H115">
            <v>-313.36</v>
          </cell>
        </row>
        <row r="126">
          <cell r="C126">
            <v>3831.3</v>
          </cell>
          <cell r="H126">
            <v>-1626</v>
          </cell>
        </row>
        <row r="127">
          <cell r="C127">
            <v>1995</v>
          </cell>
        </row>
        <row r="129">
          <cell r="C129">
            <v>4460</v>
          </cell>
          <cell r="H129">
            <v>-4460</v>
          </cell>
        </row>
        <row r="130">
          <cell r="H130">
            <v>-3113.25</v>
          </cell>
        </row>
        <row r="131">
          <cell r="C131">
            <v>158.85</v>
          </cell>
          <cell r="H131">
            <v>-382.5</v>
          </cell>
        </row>
        <row r="140">
          <cell r="H140">
            <v>-56.9</v>
          </cell>
        </row>
        <row r="146">
          <cell r="H146">
            <v>-262.14999999999998</v>
          </cell>
        </row>
        <row r="167">
          <cell r="M167">
            <v>16894.345000000001</v>
          </cell>
        </row>
        <row r="171">
          <cell r="M171">
            <v>813.51499999999987</v>
          </cell>
        </row>
        <row r="172">
          <cell r="M172">
            <v>0</v>
          </cell>
        </row>
        <row r="173">
          <cell r="M173">
            <v>158</v>
          </cell>
        </row>
        <row r="174">
          <cell r="M174">
            <v>-535.43000000000006</v>
          </cell>
        </row>
        <row r="175">
          <cell r="M175">
            <v>13.87</v>
          </cell>
        </row>
        <row r="176">
          <cell r="M176">
            <v>0</v>
          </cell>
        </row>
        <row r="177">
          <cell r="M177">
            <v>0</v>
          </cell>
        </row>
        <row r="183">
          <cell r="D183">
            <v>0</v>
          </cell>
          <cell r="E183">
            <v>0</v>
          </cell>
          <cell r="I183">
            <v>0</v>
          </cell>
          <cell r="J183">
            <v>0</v>
          </cell>
        </row>
      </sheetData>
      <sheetData sheetId="12">
        <row r="8">
          <cell r="H8">
            <v>-6.76</v>
          </cell>
        </row>
        <row r="12">
          <cell r="C12">
            <v>11.04</v>
          </cell>
        </row>
        <row r="23">
          <cell r="C23">
            <v>209</v>
          </cell>
          <cell r="H23">
            <v>-321.69</v>
          </cell>
        </row>
        <row r="29">
          <cell r="C29">
            <v>265</v>
          </cell>
          <cell r="H29">
            <v>-3123.24</v>
          </cell>
        </row>
        <row r="31">
          <cell r="C31">
            <v>3807.6499999999996</v>
          </cell>
          <cell r="H31">
            <v>-22.03</v>
          </cell>
        </row>
        <row r="32">
          <cell r="C32">
            <v>893.05000000000007</v>
          </cell>
        </row>
        <row r="33">
          <cell r="H33">
            <v>-118.38</v>
          </cell>
        </row>
        <row r="56">
          <cell r="C56">
            <v>4278</v>
          </cell>
          <cell r="H56">
            <v>-251.41</v>
          </cell>
        </row>
        <row r="57">
          <cell r="H57">
            <v>-8500</v>
          </cell>
        </row>
        <row r="59">
          <cell r="H59">
            <v>-10000</v>
          </cell>
        </row>
        <row r="60">
          <cell r="H60">
            <v>-525</v>
          </cell>
        </row>
        <row r="61">
          <cell r="H61">
            <v>-3000</v>
          </cell>
        </row>
        <row r="62">
          <cell r="H62">
            <v>-924.05000000000007</v>
          </cell>
        </row>
        <row r="63">
          <cell r="H63">
            <v>-106.36</v>
          </cell>
        </row>
        <row r="68">
          <cell r="H68">
            <v>-1500</v>
          </cell>
        </row>
        <row r="72">
          <cell r="H72">
            <v>-294.54000000000002</v>
          </cell>
        </row>
        <row r="73">
          <cell r="H73">
            <v>-11000</v>
          </cell>
        </row>
        <row r="74">
          <cell r="C74">
            <v>200</v>
          </cell>
          <cell r="H74">
            <v>-2031.09</v>
          </cell>
        </row>
        <row r="109">
          <cell r="H109">
            <v>-159.78</v>
          </cell>
        </row>
        <row r="115">
          <cell r="C115">
            <v>952.66</v>
          </cell>
          <cell r="H115">
            <v>-19.649999999999999</v>
          </cell>
        </row>
        <row r="126">
          <cell r="H126">
            <v>-1004.5</v>
          </cell>
        </row>
        <row r="130">
          <cell r="C130">
            <v>2117.27</v>
          </cell>
        </row>
        <row r="140">
          <cell r="H140">
            <v>-56.9</v>
          </cell>
        </row>
        <row r="146">
          <cell r="H146">
            <v>-43.51</v>
          </cell>
        </row>
        <row r="167">
          <cell r="M167">
            <v>-30275.219999999994</v>
          </cell>
        </row>
        <row r="171">
          <cell r="M171">
            <v>-5556.5999999999995</v>
          </cell>
        </row>
        <row r="172">
          <cell r="M172">
            <v>0</v>
          </cell>
        </row>
        <row r="173">
          <cell r="M173">
            <v>76</v>
          </cell>
        </row>
        <row r="174">
          <cell r="M174">
            <v>-322.71000000000004</v>
          </cell>
        </row>
        <row r="175">
          <cell r="M175">
            <v>-347.13</v>
          </cell>
        </row>
        <row r="176">
          <cell r="M176">
            <v>0</v>
          </cell>
        </row>
        <row r="177">
          <cell r="M177">
            <v>5000</v>
          </cell>
        </row>
        <row r="183">
          <cell r="D183">
            <v>0</v>
          </cell>
          <cell r="E183">
            <v>0</v>
          </cell>
          <cell r="I183">
            <v>0</v>
          </cell>
          <cell r="J183">
            <v>0</v>
          </cell>
        </row>
      </sheetData>
      <sheetData sheetId="13">
        <row r="12">
          <cell r="C12">
            <v>10.34</v>
          </cell>
        </row>
        <row r="19">
          <cell r="H19">
            <v>-38.06</v>
          </cell>
        </row>
        <row r="29">
          <cell r="C29">
            <v>1097</v>
          </cell>
        </row>
        <row r="31">
          <cell r="C31">
            <v>2351.4300000000003</v>
          </cell>
        </row>
        <row r="56">
          <cell r="H56">
            <v>-801.53</v>
          </cell>
        </row>
        <row r="74">
          <cell r="C74">
            <v>200</v>
          </cell>
        </row>
        <row r="75">
          <cell r="H75">
            <v>-270</v>
          </cell>
        </row>
        <row r="115">
          <cell r="H115">
            <v>-379.75</v>
          </cell>
        </row>
        <row r="130">
          <cell r="C130">
            <v>3967.46</v>
          </cell>
        </row>
        <row r="140">
          <cell r="H140">
            <v>-56.9</v>
          </cell>
        </row>
        <row r="146">
          <cell r="H146">
            <v>-20</v>
          </cell>
        </row>
        <row r="167">
          <cell r="M167">
            <v>6059.99</v>
          </cell>
        </row>
        <row r="171">
          <cell r="M171">
            <v>139</v>
          </cell>
        </row>
        <row r="172"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97.98</v>
          </cell>
        </row>
        <row r="176">
          <cell r="M176">
            <v>0</v>
          </cell>
        </row>
        <row r="177">
          <cell r="M177">
            <v>0</v>
          </cell>
        </row>
        <row r="183">
          <cell r="D183">
            <v>0</v>
          </cell>
          <cell r="E183">
            <v>0</v>
          </cell>
          <cell r="I183">
            <v>0</v>
          </cell>
          <cell r="J183">
            <v>0</v>
          </cell>
        </row>
      </sheetData>
      <sheetData sheetId="14">
        <row r="12">
          <cell r="C12">
            <v>11.08</v>
          </cell>
        </row>
        <row r="33">
          <cell r="H33">
            <v>-800</v>
          </cell>
        </row>
        <row r="63">
          <cell r="H63">
            <v>-1931.94</v>
          </cell>
          <cell r="I63">
            <v>1931.94</v>
          </cell>
        </row>
        <row r="139">
          <cell r="H139">
            <v>-30</v>
          </cell>
        </row>
        <row r="140">
          <cell r="H140">
            <v>-56.9</v>
          </cell>
        </row>
        <row r="141">
          <cell r="C141">
            <v>0.44</v>
          </cell>
        </row>
        <row r="167">
          <cell r="M167">
            <v>-875.38</v>
          </cell>
        </row>
        <row r="171">
          <cell r="M171">
            <v>0</v>
          </cell>
        </row>
        <row r="172"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30.37</v>
          </cell>
        </row>
        <row r="176">
          <cell r="M176">
            <v>0</v>
          </cell>
        </row>
        <row r="183">
          <cell r="D183">
            <v>0</v>
          </cell>
          <cell r="E183">
            <v>0</v>
          </cell>
          <cell r="I183">
            <v>1931.94</v>
          </cell>
          <cell r="J183">
            <v>0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 Register"/>
      <sheetName val="07-31-2017"/>
      <sheetName val="8-31-2017"/>
      <sheetName val="9-30-2017"/>
      <sheetName val="10-31-2017"/>
      <sheetName val="11-30-2017"/>
      <sheetName val="12-31-2017"/>
      <sheetName val="1-31-2018"/>
      <sheetName val="2-28-2018"/>
      <sheetName val="3-31-2018"/>
      <sheetName val="4-30-2018"/>
      <sheetName val="Returned Items"/>
      <sheetName val="Graph"/>
    </sheetNames>
    <sheetDataSet>
      <sheetData sheetId="0">
        <row r="4504">
          <cell r="K4504">
            <v>122982.41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23" zoomScale="125" zoomScaleNormal="125" zoomScalePageLayoutView="125" workbookViewId="0">
      <selection activeCell="C35" sqref="C35"/>
    </sheetView>
  </sheetViews>
  <sheetFormatPr baseColWidth="10" defaultColWidth="11.5" defaultRowHeight="14" x14ac:dyDescent="0"/>
  <cols>
    <col min="2" max="2" width="26.5" bestFit="1" customWidth="1"/>
  </cols>
  <sheetData>
    <row r="1" spans="1:5">
      <c r="A1" s="81" t="s">
        <v>0</v>
      </c>
      <c r="B1" s="81"/>
      <c r="C1" s="81"/>
      <c r="D1" s="82"/>
      <c r="E1" s="83"/>
    </row>
    <row r="2" spans="1:5">
      <c r="A2" s="81" t="s">
        <v>193</v>
      </c>
      <c r="B2" s="81"/>
      <c r="C2" s="82"/>
      <c r="D2" s="82"/>
      <c r="E2" s="83"/>
    </row>
    <row r="3" spans="1:5">
      <c r="A3" s="81" t="s">
        <v>221</v>
      </c>
      <c r="B3" s="81"/>
      <c r="C3" s="82"/>
      <c r="D3" s="82"/>
      <c r="E3" s="83"/>
    </row>
    <row r="4" spans="1:5">
      <c r="A4" s="82"/>
      <c r="B4" s="82"/>
      <c r="C4" s="82"/>
      <c r="D4" s="82"/>
      <c r="E4" s="83"/>
    </row>
    <row r="5" spans="1:5">
      <c r="A5" s="82"/>
      <c r="B5" s="84" t="s">
        <v>230</v>
      </c>
      <c r="C5" s="85" t="s">
        <v>194</v>
      </c>
      <c r="D5" s="86" t="s">
        <v>195</v>
      </c>
      <c r="E5" s="83"/>
    </row>
    <row r="6" spans="1:5">
      <c r="A6" s="82"/>
      <c r="B6" s="87" t="s">
        <v>197</v>
      </c>
      <c r="C6" s="101">
        <f>Fundraising!M31</f>
        <v>21978.489999999994</v>
      </c>
      <c r="D6" s="88">
        <f t="shared" ref="D6:D12" si="0">C6/$C$13</f>
        <v>0.34945569490135653</v>
      </c>
      <c r="E6" s="83"/>
    </row>
    <row r="7" spans="1:5">
      <c r="A7" s="82"/>
      <c r="B7" s="87" t="s">
        <v>196</v>
      </c>
      <c r="C7" s="101">
        <f>Fundraising!M32+Fundraising!M33</f>
        <v>18192.509999999995</v>
      </c>
      <c r="D7" s="88">
        <f t="shared" si="0"/>
        <v>0.28925900842368507</v>
      </c>
      <c r="E7" s="83"/>
    </row>
    <row r="8" spans="1:5">
      <c r="A8" s="82"/>
      <c r="B8" s="87" t="s">
        <v>208</v>
      </c>
      <c r="C8" s="101">
        <f>Fundraising!M24</f>
        <v>6931.9700000000012</v>
      </c>
      <c r="D8" s="88">
        <f t="shared" si="0"/>
        <v>0.11021759881526699</v>
      </c>
      <c r="E8" s="83"/>
    </row>
    <row r="9" spans="1:5">
      <c r="A9" s="82"/>
      <c r="B9" s="87" t="s">
        <v>198</v>
      </c>
      <c r="C9" s="101">
        <f>Fundraising!M13</f>
        <v>3380.2000000000007</v>
      </c>
      <c r="D9" s="88">
        <f t="shared" si="0"/>
        <v>5.3744826869615063E-2</v>
      </c>
      <c r="E9" s="83"/>
    </row>
    <row r="10" spans="1:5">
      <c r="A10" s="82"/>
      <c r="B10" s="87" t="s">
        <v>227</v>
      </c>
      <c r="C10" s="101">
        <f>Fundraising!M26</f>
        <v>2872.7300000000005</v>
      </c>
      <c r="D10" s="88">
        <f t="shared" si="0"/>
        <v>4.567610688513972E-2</v>
      </c>
      <c r="E10" s="83"/>
    </row>
    <row r="11" spans="1:5">
      <c r="A11" s="82"/>
      <c r="B11" s="87" t="s">
        <v>228</v>
      </c>
      <c r="C11" s="101">
        <f>Fundraising!M14</f>
        <v>2686</v>
      </c>
      <c r="D11" s="88">
        <f t="shared" si="0"/>
        <v>4.2707119392872028E-2</v>
      </c>
      <c r="E11" s="83"/>
    </row>
    <row r="12" spans="1:5">
      <c r="A12" s="82"/>
      <c r="B12" s="87" t="s">
        <v>229</v>
      </c>
      <c r="C12" s="101">
        <f>C13-SUM(C6:C11)</f>
        <v>6851.5950000000157</v>
      </c>
      <c r="D12" s="88">
        <f t="shared" si="0"/>
        <v>0.10893964471206466</v>
      </c>
      <c r="E12" s="83"/>
    </row>
    <row r="13" spans="1:5">
      <c r="A13" s="82"/>
      <c r="B13" s="89" t="s">
        <v>199</v>
      </c>
      <c r="C13" s="102">
        <f>Fundraising!M37</f>
        <v>62893.495000000003</v>
      </c>
      <c r="D13" s="90">
        <v>1</v>
      </c>
      <c r="E13" s="83"/>
    </row>
    <row r="14" spans="1:5">
      <c r="A14" s="82"/>
      <c r="B14" s="81" t="s">
        <v>200</v>
      </c>
      <c r="C14" s="91">
        <f>C13/70000</f>
        <v>0.89847850000000007</v>
      </c>
      <c r="D14" s="91"/>
      <c r="E14" s="83"/>
    </row>
    <row r="27" spans="2:4">
      <c r="B27" s="92" t="s">
        <v>201</v>
      </c>
      <c r="C27" s="93" t="s">
        <v>194</v>
      </c>
      <c r="D27" s="94" t="s">
        <v>195</v>
      </c>
    </row>
    <row r="28" spans="2:4">
      <c r="B28" s="26" t="s">
        <v>202</v>
      </c>
      <c r="C28" s="99">
        <f>Expenditures!M24+Expenditures!M23</f>
        <v>-25294.54</v>
      </c>
      <c r="D28" s="95">
        <f>C28/$C$34</f>
        <v>0.34090574758405023</v>
      </c>
    </row>
    <row r="29" spans="2:4">
      <c r="B29" s="26" t="s">
        <v>204</v>
      </c>
      <c r="C29" s="99">
        <f>Expenditures!M10</f>
        <v>-20000</v>
      </c>
      <c r="D29" s="95">
        <f t="shared" ref="D29:D31" si="1">C29/$C$34</f>
        <v>0.26954888097119001</v>
      </c>
    </row>
    <row r="30" spans="2:4">
      <c r="B30" s="26" t="s">
        <v>203</v>
      </c>
      <c r="C30" s="99">
        <f>Expenditures!M7+Expenditures!M8</f>
        <v>-19227.150000000001</v>
      </c>
      <c r="D30" s="95">
        <f t="shared" si="1"/>
        <v>0.25913283833826084</v>
      </c>
    </row>
    <row r="31" spans="2:4">
      <c r="B31" s="26" t="s">
        <v>205</v>
      </c>
      <c r="C31" s="99">
        <f>Expenditures!M12+Expenditures!M13+Expenditures!M14+Expenditures!M15</f>
        <v>-4504.4500000000007</v>
      </c>
      <c r="D31" s="95">
        <f t="shared" si="1"/>
        <v>6.0708472844533852E-2</v>
      </c>
    </row>
    <row r="32" spans="2:4">
      <c r="B32" s="26" t="s">
        <v>65</v>
      </c>
      <c r="C32" s="99">
        <f>Expenditures!M25</f>
        <v>-3760.9399999999996</v>
      </c>
      <c r="D32" s="95">
        <f>C32/C34</f>
        <v>5.0687858419989365E-2</v>
      </c>
    </row>
    <row r="33" spans="2:4">
      <c r="B33" s="26" t="s">
        <v>103</v>
      </c>
      <c r="C33" s="99">
        <f>C34-SUM(C28:C32)</f>
        <v>-1410.9649999999965</v>
      </c>
      <c r="D33" s="95">
        <f>C33/C34</f>
        <v>1.9016201841975708E-2</v>
      </c>
    </row>
    <row r="34" spans="2:4">
      <c r="B34" s="30" t="s">
        <v>206</v>
      </c>
      <c r="C34" s="100">
        <f>Expenditures!M81</f>
        <v>-74198.044999999998</v>
      </c>
      <c r="D34" s="96">
        <v>1</v>
      </c>
    </row>
    <row r="35" spans="2:4">
      <c r="B35" s="97" t="s">
        <v>200</v>
      </c>
      <c r="C35" s="98">
        <f>C34/Expenditures!N81</f>
        <v>0.69467320475610894</v>
      </c>
      <c r="D35" s="98"/>
    </row>
  </sheetData>
  <pageMargins left="0.75" right="0.75" top="1" bottom="1" header="0.5" footer="0.5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7"/>
  <sheetViews>
    <sheetView showGridLines="0" workbookViewId="0">
      <pane xSplit="1" ySplit="5" topLeftCell="B6" activePane="bottomRight" state="frozen"/>
      <selection activeCell="M166" sqref="M166"/>
      <selection pane="topRight" activeCell="M166" sqref="M166"/>
      <selection pane="bottomLeft" activeCell="M166" sqref="M166"/>
      <selection pane="bottomRight" activeCell="M12" sqref="M12"/>
    </sheetView>
  </sheetViews>
  <sheetFormatPr baseColWidth="10" defaultColWidth="11.5" defaultRowHeight="11" x14ac:dyDescent="0"/>
  <cols>
    <col min="1" max="1" width="52.1640625" style="2" customWidth="1"/>
    <col min="2" max="2" width="1.5" style="2" customWidth="1"/>
    <col min="3" max="5" width="12.83203125" style="2" hidden="1" customWidth="1"/>
    <col min="6" max="6" width="12.83203125" style="2" customWidth="1"/>
    <col min="7" max="7" width="1.5" style="2" hidden="1" customWidth="1"/>
    <col min="8" max="10" width="12.83203125" style="2" hidden="1" customWidth="1"/>
    <col min="11" max="11" width="12.83203125" style="2" customWidth="1"/>
    <col min="12" max="12" width="1.5" style="2" customWidth="1"/>
    <col min="13" max="15" width="12.83203125" style="2" customWidth="1"/>
    <col min="16" max="16" width="1.5" style="2" customWidth="1"/>
    <col min="17" max="18" width="12.83203125" style="2" hidden="1" customWidth="1"/>
    <col min="19" max="20" width="12.83203125" style="2" customWidth="1"/>
    <col min="21" max="16384" width="11.5" style="2"/>
  </cols>
  <sheetData>
    <row r="1" spans="1:20" ht="15">
      <c r="A1" s="1" t="s">
        <v>0</v>
      </c>
    </row>
    <row r="2" spans="1:20">
      <c r="A2" s="3" t="s">
        <v>1</v>
      </c>
    </row>
    <row r="3" spans="1:20">
      <c r="A3" s="3" t="str">
        <f>[1]BalSheet!A3</f>
        <v>For the 2017 - 2018 School Year</v>
      </c>
    </row>
    <row r="5" spans="1:20" ht="55">
      <c r="A5" s="4" t="s">
        <v>2</v>
      </c>
      <c r="C5" s="5" t="s">
        <v>3</v>
      </c>
      <c r="D5" s="5" t="s">
        <v>4</v>
      </c>
      <c r="E5" s="5" t="s">
        <v>5</v>
      </c>
      <c r="F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M5" s="5" t="s">
        <v>11</v>
      </c>
      <c r="N5" s="5" t="s">
        <v>12</v>
      </c>
      <c r="O5" s="5" t="s">
        <v>13</v>
      </c>
      <c r="Q5" s="5" t="s">
        <v>14</v>
      </c>
      <c r="R5" s="5" t="s">
        <v>15</v>
      </c>
      <c r="S5" s="5" t="s">
        <v>16</v>
      </c>
      <c r="T5" s="5" t="s">
        <v>17</v>
      </c>
    </row>
    <row r="6" spans="1:20">
      <c r="A6" s="6" t="s">
        <v>18</v>
      </c>
      <c r="C6" s="7"/>
      <c r="D6" s="7"/>
      <c r="E6" s="7"/>
      <c r="F6" s="7"/>
      <c r="G6" s="8"/>
      <c r="H6" s="7"/>
      <c r="I6" s="7"/>
      <c r="J6" s="7"/>
      <c r="K6" s="7"/>
      <c r="L6" s="8"/>
      <c r="M6" s="7"/>
      <c r="N6" s="7"/>
      <c r="O6" s="7"/>
      <c r="P6" s="8"/>
      <c r="Q6" s="7"/>
      <c r="R6" s="7"/>
      <c r="S6" s="7"/>
      <c r="T6" s="7"/>
    </row>
    <row r="7" spans="1:20">
      <c r="A7" s="9"/>
      <c r="C7" s="10">
        <f>'[1]07-2017'!C7+'[1]08-2017'!C7+'[1]09-2017'!C7+'[1]10-2017'!C7+'[1]11-2017'!C7+'[1]12-2017'!C7+'[1]01-2018'!C7+'[1]02-2018'!C7+'[1]03-2018'!C7+'[1]04-2018'!C7+'[1]05-2018'!C7+'[1]06-2018'!C7</f>
        <v>0</v>
      </c>
      <c r="D7" s="10">
        <f>'[1]07-2017'!D7+'[1]08-2017'!D7+'[1]09-2017'!D7+'[1]10-2017'!D7+'[1]11-2017'!D7+'[1]12-2017'!D7+'[1]01-2018'!D7+'[1]02-2018'!D7+'[1]03-2018'!D7+'[1]04-2018'!D7+'[1]05-2018'!D7+'[1]06-2018'!D7</f>
        <v>0</v>
      </c>
      <c r="E7" s="10">
        <f>'[1]07-2017'!E7+'[1]08-2017'!E7+'[1]09-2017'!E7+'[1]10-2017'!E7+'[1]11-2017'!E7+'[1]12-2017'!E7+'[1]01-2018'!E7+'[1]02-2018'!E7+'[1]03-2018'!E7+'[1]04-2018'!E7+'[1]05-2018'!E7+'[1]06-2018'!E7</f>
        <v>0</v>
      </c>
      <c r="F7" s="10">
        <f>SUM(C7:D7)</f>
        <v>0</v>
      </c>
      <c r="G7" s="11"/>
      <c r="H7" s="10">
        <f>'[1]07-2017'!H7+'[1]08-2017'!H7+'[1]09-2017'!H7+'[1]10-2017'!H7+'[1]11-2017'!H7+'[1]12-2017'!H7+'[1]01-2018'!H7+'[1]02-2018'!H7+'[1]03-2018'!H7+'[1]04-2018'!H7+'[1]05-2018'!H7+'[1]06-2018'!H7</f>
        <v>0</v>
      </c>
      <c r="I7" s="10">
        <f>'[1]07-2017'!I7+'[1]08-2017'!I7+'[1]09-2017'!I7+'[1]10-2017'!I7+'[1]11-2017'!I7+'[1]12-2017'!I7+'[1]01-2018'!I7+'[1]02-2018'!I7+'[1]03-2018'!I7+'[1]04-2018'!I7+'[1]05-2018'!I7+'[1]06-2018'!I7</f>
        <v>0</v>
      </c>
      <c r="J7" s="10">
        <f>'[1]07-2017'!J7+'[1]08-2017'!J7+'[1]09-2017'!J7+'[1]10-2017'!J7+'[1]11-2017'!J7+'[1]12-2017'!J7+'[1]01-2018'!J7+'[1]02-2018'!J7+'[1]03-2018'!J7+'[1]04-2018'!J7+'[1]05-2018'!J7+'[1]06-2018'!J7</f>
        <v>0</v>
      </c>
      <c r="K7" s="10">
        <f>SUM(H7:I7)</f>
        <v>0</v>
      </c>
      <c r="L7" s="11"/>
      <c r="M7" s="10">
        <f>F7+K7</f>
        <v>0</v>
      </c>
      <c r="N7" s="10"/>
      <c r="O7" s="10">
        <f>M7-N7</f>
        <v>0</v>
      </c>
      <c r="P7" s="11"/>
      <c r="Q7" s="12">
        <f>F7</f>
        <v>0</v>
      </c>
      <c r="R7" s="12">
        <f>K7</f>
        <v>0</v>
      </c>
      <c r="S7" s="12">
        <f t="shared" ref="S7:S35" si="0">SUM(Q7:R7)</f>
        <v>0</v>
      </c>
      <c r="T7" s="12">
        <f t="shared" ref="T7:T35" si="1">M7-S7</f>
        <v>0</v>
      </c>
    </row>
    <row r="8" spans="1:20">
      <c r="A8" s="9" t="s">
        <v>19</v>
      </c>
      <c r="C8" s="10">
        <f>'[1]07-2017'!C8+'[1]08-2017'!C8+'[1]09-2017'!C8+'[1]10-2017'!C8+'[1]11-2017'!C8+'[1]12-2017'!C8+'[1]01-2018'!C8+'[1]02-2018'!C8+'[1]03-2018'!C8+'[1]04-2018'!C8+'[1]05-2018'!C8+'[1]06-2018'!C8</f>
        <v>5198.2</v>
      </c>
      <c r="D8" s="10">
        <f>'[1]07-2017'!D8+'[1]08-2017'!D8+'[1]09-2017'!D8+'[1]10-2017'!D8+'[1]11-2017'!D8+'[1]12-2017'!D8+'[1]01-2018'!D8+'[1]02-2018'!D8+'[1]03-2018'!D8+'[1]04-2018'!D8+'[1]05-2018'!D8+'[1]06-2018'!D8</f>
        <v>0</v>
      </c>
      <c r="E8" s="10">
        <f>'[1]07-2017'!E8+'[1]08-2017'!E8+'[1]09-2017'!E8+'[1]10-2017'!E8+'[1]11-2017'!E8+'[1]12-2017'!E8+'[1]01-2018'!E8+'[1]02-2018'!E8+'[1]03-2018'!E8+'[1]04-2018'!E8+'[1]05-2018'!E8+'[1]06-2018'!E8</f>
        <v>0</v>
      </c>
      <c r="F8" s="10">
        <f t="shared" ref="F8:F34" si="2">SUM(C8:D8)</f>
        <v>5198.2</v>
      </c>
      <c r="G8" s="11"/>
      <c r="H8" s="10">
        <f>'[1]07-2017'!H8+'[1]08-2017'!H8+'[1]09-2017'!H8+'[1]10-2017'!H8+'[1]11-2017'!H8+'[1]12-2017'!H8+'[1]01-2018'!H8+'[1]02-2018'!H8+'[1]03-2018'!H8+'[1]04-2018'!H8+'[1]05-2018'!H8+'[1]06-2018'!H8</f>
        <v>-3349.59</v>
      </c>
      <c r="I8" s="10">
        <f>'[1]07-2017'!I8+'[1]08-2017'!I8+'[1]09-2017'!I8+'[1]10-2017'!I8+'[1]11-2017'!I8+'[1]12-2017'!I8+'[1]01-2018'!I8+'[1]02-2018'!I8+'[1]03-2018'!I8+'[1]04-2018'!I8+'[1]05-2018'!I8+'[1]06-2018'!I8</f>
        <v>0</v>
      </c>
      <c r="J8" s="10">
        <f>'[1]07-2017'!J8+'[1]08-2017'!J8+'[1]09-2017'!J8+'[1]10-2017'!J8+'[1]11-2017'!J8+'[1]12-2017'!J8+'[1]01-2018'!J8+'[1]02-2018'!J8+'[1]03-2018'!J8+'[1]04-2018'!J8+'[1]05-2018'!J8+'[1]06-2018'!J8</f>
        <v>0</v>
      </c>
      <c r="K8" s="10">
        <f t="shared" ref="K8:K34" si="3">SUM(H8:I8)</f>
        <v>-3349.59</v>
      </c>
      <c r="L8" s="11"/>
      <c r="M8" s="10">
        <f t="shared" ref="M8:M34" si="4">F8+K8</f>
        <v>1848.6099999999997</v>
      </c>
      <c r="N8" s="10"/>
      <c r="O8" s="10">
        <f t="shared" ref="O8:O34" si="5">M8-N8</f>
        <v>1848.6099999999997</v>
      </c>
      <c r="P8" s="11"/>
      <c r="Q8" s="12">
        <v>4726.84</v>
      </c>
      <c r="R8" s="12">
        <v>-2878.78</v>
      </c>
      <c r="S8" s="12">
        <f t="shared" si="0"/>
        <v>1848.06</v>
      </c>
      <c r="T8" s="12">
        <f t="shared" si="1"/>
        <v>0.54999999999972715</v>
      </c>
    </row>
    <row r="9" spans="1:20">
      <c r="A9" s="9" t="s">
        <v>20</v>
      </c>
      <c r="C9" s="10">
        <f>'[1]07-2017'!C9+'[1]08-2017'!C9+'[1]09-2017'!C9+'[1]10-2017'!C9+'[1]11-2017'!C9+'[1]12-2017'!C9+'[1]01-2018'!C9+'[1]02-2018'!C9+'[1]03-2018'!C9+'[1]04-2018'!C9+'[1]05-2018'!C9+'[1]06-2018'!C9</f>
        <v>747.4</v>
      </c>
      <c r="D9" s="10">
        <f>'[1]07-2017'!D9+'[1]08-2017'!D9+'[1]09-2017'!D9+'[1]10-2017'!D9+'[1]11-2017'!D9+'[1]12-2017'!D9+'[1]01-2018'!D9+'[1]02-2018'!D9+'[1]03-2018'!D9+'[1]04-2018'!D9+'[1]05-2018'!D9+'[1]06-2018'!D9</f>
        <v>0</v>
      </c>
      <c r="E9" s="10">
        <f>'[1]07-2017'!E9+'[1]08-2017'!E9+'[1]09-2017'!E9+'[1]10-2017'!E9+'[1]11-2017'!E9+'[1]12-2017'!E9+'[1]01-2018'!E9+'[1]02-2018'!E9+'[1]03-2018'!E9+'[1]04-2018'!E9+'[1]05-2018'!E9+'[1]06-2018'!E9</f>
        <v>0</v>
      </c>
      <c r="F9" s="10">
        <f t="shared" si="2"/>
        <v>747.4</v>
      </c>
      <c r="G9" s="11"/>
      <c r="H9" s="10">
        <f>'[1]07-2017'!H9+'[1]08-2017'!H9+'[1]09-2017'!H9+'[1]10-2017'!H9+'[1]11-2017'!H9+'[1]12-2017'!H9+'[1]01-2018'!H9+'[1]02-2018'!H9+'[1]03-2018'!H9+'[1]04-2018'!H9+'[1]05-2018'!H9+'[1]06-2018'!H9</f>
        <v>-18.850000000000001</v>
      </c>
      <c r="I9" s="10">
        <f>'[1]07-2017'!I9+'[1]08-2017'!I9+'[1]09-2017'!I9+'[1]10-2017'!I9+'[1]11-2017'!I9+'[1]12-2017'!I9+'[1]01-2018'!I9+'[1]02-2018'!I9+'[1]03-2018'!I9+'[1]04-2018'!I9+'[1]05-2018'!I9+'[1]06-2018'!I9</f>
        <v>0</v>
      </c>
      <c r="J9" s="10">
        <f>'[1]07-2017'!J9+'[1]08-2017'!J9+'[1]09-2017'!J9+'[1]10-2017'!J9+'[1]11-2017'!J9+'[1]12-2017'!J9+'[1]01-2018'!J9+'[1]02-2018'!J9+'[1]03-2018'!J9+'[1]04-2018'!J9+'[1]05-2018'!J9+'[1]06-2018'!J9</f>
        <v>0</v>
      </c>
      <c r="K9" s="10">
        <f t="shared" si="3"/>
        <v>-18.850000000000001</v>
      </c>
      <c r="L9" s="11"/>
      <c r="M9" s="10">
        <f t="shared" si="4"/>
        <v>728.55</v>
      </c>
      <c r="N9" s="10"/>
      <c r="O9" s="10">
        <f t="shared" si="5"/>
        <v>728.55</v>
      </c>
      <c r="P9" s="11"/>
      <c r="Q9" s="12">
        <v>614.79999999999995</v>
      </c>
      <c r="R9" s="12">
        <v>-26.9</v>
      </c>
      <c r="S9" s="12">
        <f t="shared" si="0"/>
        <v>587.9</v>
      </c>
      <c r="T9" s="12">
        <f t="shared" si="1"/>
        <v>140.64999999999998</v>
      </c>
    </row>
    <row r="10" spans="1:20">
      <c r="A10" s="9" t="s">
        <v>21</v>
      </c>
      <c r="C10" s="10">
        <f>'[1]07-2017'!C10+'[1]08-2017'!C10+'[1]09-2017'!C10+'[1]10-2017'!C10+'[1]11-2017'!C10+'[1]12-2017'!C10+'[1]01-2018'!C10+'[1]02-2018'!C10+'[1]03-2018'!C10+'[1]04-2018'!C10+'[1]05-2018'!C10+'[1]06-2018'!C10</f>
        <v>0</v>
      </c>
      <c r="D10" s="10">
        <f>'[1]07-2017'!D10+'[1]08-2017'!D10+'[1]09-2017'!D10+'[1]10-2017'!D10+'[1]11-2017'!D10+'[1]12-2017'!D10+'[1]01-2018'!D10+'[1]02-2018'!D10+'[1]03-2018'!D10+'[1]04-2018'!D10+'[1]05-2018'!D10+'[1]06-2018'!D10</f>
        <v>0</v>
      </c>
      <c r="E10" s="10">
        <f>'[1]07-2017'!E10+'[1]08-2017'!E10+'[1]09-2017'!E10+'[1]10-2017'!E10+'[1]11-2017'!E10+'[1]12-2017'!E10+'[1]01-2018'!E10+'[1]02-2018'!E10+'[1]03-2018'!E10+'[1]04-2018'!E10+'[1]05-2018'!E10+'[1]06-2018'!E10</f>
        <v>0</v>
      </c>
      <c r="F10" s="10">
        <f t="shared" si="2"/>
        <v>0</v>
      </c>
      <c r="G10" s="11"/>
      <c r="H10" s="10">
        <f>'[1]07-2017'!H10+'[1]08-2017'!H10+'[1]09-2017'!H10+'[1]10-2017'!H10+'[1]11-2017'!H10+'[1]12-2017'!H10+'[1]01-2018'!H10+'[1]02-2018'!H10+'[1]03-2018'!H10+'[1]04-2018'!H10+'[1]05-2018'!H10+'[1]06-2018'!H10</f>
        <v>0</v>
      </c>
      <c r="I10" s="10">
        <f>'[1]07-2017'!I10+'[1]08-2017'!I10+'[1]09-2017'!I10+'[1]10-2017'!I10+'[1]11-2017'!I10+'[1]12-2017'!I10+'[1]01-2018'!I10+'[1]02-2018'!I10+'[1]03-2018'!I10+'[1]04-2018'!I10+'[1]05-2018'!I10+'[1]06-2018'!I10</f>
        <v>0</v>
      </c>
      <c r="J10" s="10">
        <f>'[1]07-2017'!J10+'[1]08-2017'!J10+'[1]09-2017'!J10+'[1]10-2017'!J10+'[1]11-2017'!J10+'[1]12-2017'!J10+'[1]01-2018'!J10+'[1]02-2018'!J10+'[1]03-2018'!J10+'[1]04-2018'!J10+'[1]05-2018'!J10+'[1]06-2018'!J10</f>
        <v>0</v>
      </c>
      <c r="K10" s="10">
        <f t="shared" si="3"/>
        <v>0</v>
      </c>
      <c r="L10" s="11"/>
      <c r="M10" s="10">
        <f t="shared" si="4"/>
        <v>0</v>
      </c>
      <c r="N10" s="10"/>
      <c r="O10" s="10">
        <f t="shared" si="5"/>
        <v>0</v>
      </c>
      <c r="P10" s="11"/>
      <c r="Q10" s="12">
        <v>1495</v>
      </c>
      <c r="R10" s="12">
        <v>-332.02</v>
      </c>
      <c r="S10" s="12">
        <f t="shared" si="0"/>
        <v>1162.98</v>
      </c>
      <c r="T10" s="12">
        <f t="shared" si="1"/>
        <v>-1162.98</v>
      </c>
    </row>
    <row r="11" spans="1:20">
      <c r="A11" s="9" t="s">
        <v>22</v>
      </c>
      <c r="C11" s="10">
        <f>'[1]07-2017'!C11+'[1]08-2017'!C11+'[1]09-2017'!C11+'[1]10-2017'!C11+'[1]11-2017'!C11+'[1]12-2017'!C11+'[1]01-2018'!C11+'[1]02-2018'!C11+'[1]03-2018'!C11+'[1]04-2018'!C11+'[1]05-2018'!C11+'[1]06-2018'!C11</f>
        <v>0</v>
      </c>
      <c r="D11" s="10">
        <f>'[1]07-2017'!D11+'[1]08-2017'!D11+'[1]09-2017'!D11+'[1]10-2017'!D11+'[1]11-2017'!D11+'[1]12-2017'!D11+'[1]01-2018'!D11+'[1]02-2018'!D11+'[1]03-2018'!D11+'[1]04-2018'!D11+'[1]05-2018'!D11+'[1]06-2018'!D11</f>
        <v>0</v>
      </c>
      <c r="E11" s="10">
        <f>'[1]07-2017'!E11+'[1]08-2017'!E11+'[1]09-2017'!E11+'[1]10-2017'!E11+'[1]11-2017'!E11+'[1]12-2017'!E11+'[1]01-2018'!E11+'[1]02-2018'!E11+'[1]03-2018'!E11+'[1]04-2018'!E11+'[1]05-2018'!E11+'[1]06-2018'!E11</f>
        <v>0</v>
      </c>
      <c r="F11" s="10">
        <f t="shared" si="2"/>
        <v>0</v>
      </c>
      <c r="G11" s="11"/>
      <c r="H11" s="10">
        <f>'[1]07-2017'!H11+'[1]08-2017'!H11+'[1]09-2017'!H11+'[1]10-2017'!H11+'[1]11-2017'!H11+'[1]12-2017'!H11+'[1]01-2018'!H11+'[1]02-2018'!H11+'[1]03-2018'!H11+'[1]04-2018'!H11+'[1]05-2018'!H11+'[1]06-2018'!H11</f>
        <v>0</v>
      </c>
      <c r="I11" s="10">
        <f>'[1]07-2017'!I11+'[1]08-2017'!I11+'[1]09-2017'!I11+'[1]10-2017'!I11+'[1]11-2017'!I11+'[1]12-2017'!I11+'[1]01-2018'!I11+'[1]02-2018'!I11+'[1]03-2018'!I11+'[1]04-2018'!I11+'[1]05-2018'!I11+'[1]06-2018'!I11</f>
        <v>0</v>
      </c>
      <c r="J11" s="10">
        <f>'[1]07-2017'!J11+'[1]08-2017'!J11+'[1]09-2017'!J11+'[1]10-2017'!J11+'[1]11-2017'!J11+'[1]12-2017'!J11+'[1]01-2018'!J11+'[1]02-2018'!J11+'[1]03-2018'!J11+'[1]04-2018'!J11+'[1]05-2018'!J11+'[1]06-2018'!J11</f>
        <v>0</v>
      </c>
      <c r="K11" s="10">
        <f t="shared" si="3"/>
        <v>0</v>
      </c>
      <c r="L11" s="11"/>
      <c r="M11" s="10">
        <f t="shared" si="4"/>
        <v>0</v>
      </c>
      <c r="N11" s="10"/>
      <c r="O11" s="10">
        <f t="shared" si="5"/>
        <v>0</v>
      </c>
      <c r="P11" s="11"/>
      <c r="Q11" s="12">
        <v>509.09</v>
      </c>
      <c r="R11" s="12">
        <v>-53.91</v>
      </c>
      <c r="S11" s="12">
        <f t="shared" si="0"/>
        <v>455.17999999999995</v>
      </c>
      <c r="T11" s="12">
        <f t="shared" si="1"/>
        <v>-455.17999999999995</v>
      </c>
    </row>
    <row r="12" spans="1:20">
      <c r="A12" s="9" t="s">
        <v>23</v>
      </c>
      <c r="C12" s="10">
        <f>'[1]07-2017'!C12+'[1]08-2017'!C12+'[1]09-2017'!C12+'[1]10-2017'!C12+'[1]11-2017'!C12+'[1]12-2017'!C12+'[1]01-2018'!C12+'[1]02-2018'!C12+'[1]03-2018'!C12+'[1]04-2018'!C12+'[1]05-2018'!C12+'[1]06-2018'!C12</f>
        <v>9132.2199999999993</v>
      </c>
      <c r="D12" s="10">
        <f>'[1]07-2017'!D12+'[1]08-2017'!D12+'[1]09-2017'!D12+'[1]10-2017'!D12+'[1]11-2017'!D12+'[1]12-2017'!D12+'[1]01-2018'!D12+'[1]02-2018'!D12+'[1]03-2018'!D12+'[1]04-2018'!D12+'[1]05-2018'!D12+'[1]06-2018'!D12</f>
        <v>0</v>
      </c>
      <c r="E12" s="10">
        <f>'[1]07-2017'!E12+'[1]08-2017'!E12+'[1]09-2017'!E12+'[1]10-2017'!E12+'[1]11-2017'!E12+'[1]12-2017'!E12+'[1]01-2018'!E12+'[1]02-2018'!E12+'[1]03-2018'!E12+'[1]04-2018'!E12+'[1]05-2018'!E12+'[1]06-2018'!E12</f>
        <v>0</v>
      </c>
      <c r="F12" s="10">
        <f t="shared" si="2"/>
        <v>9132.2199999999993</v>
      </c>
      <c r="G12" s="11"/>
      <c r="H12" s="10">
        <f>'[1]07-2017'!H12+'[1]08-2017'!H12+'[1]09-2017'!H12+'[1]10-2017'!H12+'[1]11-2017'!H12+'[1]12-2017'!H12+'[1]01-2018'!H12+'[1]02-2018'!H12+'[1]03-2018'!H12+'[1]04-2018'!H12+'[1]05-2018'!H12+'[1]06-2018'!H12</f>
        <v>-8419.2099999999991</v>
      </c>
      <c r="I12" s="10">
        <f>'[1]07-2017'!I12+'[1]08-2017'!I12+'[1]09-2017'!I12+'[1]10-2017'!I12+'[1]11-2017'!I12+'[1]12-2017'!I12+'[1]01-2018'!I12+'[1]02-2018'!I12+'[1]03-2018'!I12+'[1]04-2018'!I12+'[1]05-2018'!I12+'[1]06-2018'!I12</f>
        <v>0</v>
      </c>
      <c r="J12" s="10">
        <f>'[1]07-2017'!J12+'[1]08-2017'!J12+'[1]09-2017'!J12+'[1]10-2017'!J12+'[1]11-2017'!J12+'[1]12-2017'!J12+'[1]01-2018'!J12+'[1]02-2018'!J12+'[1]03-2018'!J12+'[1]04-2018'!J12+'[1]05-2018'!J12+'[1]06-2018'!J12</f>
        <v>0</v>
      </c>
      <c r="K12" s="10">
        <f t="shared" si="3"/>
        <v>-8419.2099999999991</v>
      </c>
      <c r="L12" s="11"/>
      <c r="M12" s="10">
        <f t="shared" si="4"/>
        <v>713.01000000000022</v>
      </c>
      <c r="N12" s="10"/>
      <c r="O12" s="10">
        <f t="shared" si="5"/>
        <v>713.01000000000022</v>
      </c>
      <c r="P12" s="11"/>
      <c r="Q12" s="12">
        <v>77.12</v>
      </c>
      <c r="R12" s="12">
        <v>0</v>
      </c>
      <c r="S12" s="12">
        <f t="shared" si="0"/>
        <v>77.12</v>
      </c>
      <c r="T12" s="12">
        <f t="shared" si="1"/>
        <v>635.89000000000021</v>
      </c>
    </row>
    <row r="13" spans="1:20">
      <c r="A13" s="9" t="s">
        <v>24</v>
      </c>
      <c r="C13" s="10">
        <f>'[1]07-2017'!C13+'[1]08-2017'!C13+'[1]09-2017'!C13+'[1]10-2017'!C13+'[1]11-2017'!C13+'[1]12-2017'!C13+'[1]01-2018'!C13+'[1]02-2018'!C13+'[1]03-2018'!C13+'[1]04-2018'!C13+'[1]05-2018'!C13+'[1]06-2018'!C13</f>
        <v>8140.6</v>
      </c>
      <c r="D13" s="10">
        <f>'[1]07-2017'!D13+'[1]08-2017'!D13+'[1]09-2017'!D13+'[1]10-2017'!D13+'[1]11-2017'!D13+'[1]12-2017'!D13+'[1]01-2018'!D13+'[1]02-2018'!D13+'[1]03-2018'!D13+'[1]04-2018'!D13+'[1]05-2018'!D13+'[1]06-2018'!D13</f>
        <v>0</v>
      </c>
      <c r="E13" s="10">
        <f>'[1]07-2017'!E13+'[1]08-2017'!E13+'[1]09-2017'!E13+'[1]10-2017'!E13+'[1]11-2017'!E13+'[1]12-2017'!E13+'[1]01-2018'!E13+'[1]02-2018'!E13+'[1]03-2018'!E13+'[1]04-2018'!E13+'[1]05-2018'!E13+'[1]06-2018'!E13</f>
        <v>0</v>
      </c>
      <c r="F13" s="10">
        <f t="shared" si="2"/>
        <v>8140.6</v>
      </c>
      <c r="G13" s="11"/>
      <c r="H13" s="10">
        <f>'[1]07-2017'!H13+'[1]08-2017'!H13+'[1]09-2017'!H13+'[1]10-2017'!H13+'[1]11-2017'!H13+'[1]12-2017'!H13+'[1]01-2018'!H13+'[1]02-2018'!H13+'[1]03-2018'!H13+'[1]04-2018'!H13+'[1]05-2018'!H13+'[1]06-2018'!H13</f>
        <v>-4760.3999999999996</v>
      </c>
      <c r="I13" s="10">
        <f>'[1]07-2017'!I13+'[1]08-2017'!I13+'[1]09-2017'!I13+'[1]10-2017'!I13+'[1]11-2017'!I13+'[1]12-2017'!I13+'[1]01-2018'!I13+'[1]02-2018'!I13+'[1]03-2018'!I13+'[1]04-2018'!I13+'[1]05-2018'!I13+'[1]06-2018'!I13</f>
        <v>0</v>
      </c>
      <c r="J13" s="10">
        <f>'[1]07-2017'!J13+'[1]08-2017'!J13+'[1]09-2017'!J13+'[1]10-2017'!J13+'[1]11-2017'!J13+'[1]12-2017'!J13+'[1]01-2018'!J13+'[1]02-2018'!J13+'[1]03-2018'!J13+'[1]04-2018'!J13+'[1]05-2018'!J13+'[1]06-2018'!J13</f>
        <v>0</v>
      </c>
      <c r="K13" s="10">
        <f t="shared" si="3"/>
        <v>-4760.3999999999996</v>
      </c>
      <c r="L13" s="11"/>
      <c r="M13" s="10">
        <f t="shared" si="4"/>
        <v>3380.2000000000007</v>
      </c>
      <c r="N13" s="10"/>
      <c r="O13" s="10">
        <f t="shared" si="5"/>
        <v>3380.2000000000007</v>
      </c>
      <c r="P13" s="11"/>
      <c r="Q13" s="12">
        <v>15259.8</v>
      </c>
      <c r="R13" s="12">
        <v>-9225.25</v>
      </c>
      <c r="S13" s="12">
        <f t="shared" si="0"/>
        <v>6034.5499999999993</v>
      </c>
      <c r="T13" s="12">
        <f t="shared" si="1"/>
        <v>-2654.3499999999985</v>
      </c>
    </row>
    <row r="14" spans="1:20">
      <c r="A14" s="9" t="s">
        <v>25</v>
      </c>
      <c r="C14" s="10">
        <f>'[1]07-2017'!C14+'[1]08-2017'!C14+'[1]09-2017'!C14+'[1]10-2017'!C14+'[1]11-2017'!C14+'[1]12-2017'!C14+'[1]01-2018'!C14+'[1]02-2018'!C14+'[1]03-2018'!C14+'[1]04-2018'!C14+'[1]05-2018'!C14+'[1]06-2018'!C14</f>
        <v>2686</v>
      </c>
      <c r="D14" s="10">
        <f>'[1]07-2017'!D14+'[1]08-2017'!D14+'[1]09-2017'!D14+'[1]10-2017'!D14+'[1]11-2017'!D14+'[1]12-2017'!D14+'[1]01-2018'!D14+'[1]02-2018'!D14+'[1]03-2018'!D14+'[1]04-2018'!D14+'[1]05-2018'!D14+'[1]06-2018'!D14</f>
        <v>0</v>
      </c>
      <c r="E14" s="10">
        <f>'[1]07-2017'!E14+'[1]08-2017'!E14+'[1]09-2017'!E14+'[1]10-2017'!E14+'[1]11-2017'!E14+'[1]12-2017'!E14+'[1]01-2018'!E14+'[1]02-2018'!E14+'[1]03-2018'!E14+'[1]04-2018'!E14+'[1]05-2018'!E14+'[1]06-2018'!E14</f>
        <v>0</v>
      </c>
      <c r="F14" s="10">
        <f t="shared" si="2"/>
        <v>2686</v>
      </c>
      <c r="G14" s="11"/>
      <c r="H14" s="10">
        <f>'[1]07-2017'!H14+'[1]08-2017'!H14+'[1]09-2017'!H14+'[1]10-2017'!H14+'[1]11-2017'!H14+'[1]12-2017'!H14+'[1]01-2018'!H14+'[1]02-2018'!H14+'[1]03-2018'!H14+'[1]04-2018'!H14+'[1]05-2018'!H14+'[1]06-2018'!H14</f>
        <v>0</v>
      </c>
      <c r="I14" s="10">
        <f>'[1]07-2017'!I14+'[1]08-2017'!I14+'[1]09-2017'!I14+'[1]10-2017'!I14+'[1]11-2017'!I14+'[1]12-2017'!I14+'[1]01-2018'!I14+'[1]02-2018'!I14+'[1]03-2018'!I14+'[1]04-2018'!I14+'[1]05-2018'!I14+'[1]06-2018'!I14</f>
        <v>0</v>
      </c>
      <c r="J14" s="10">
        <f>'[1]07-2017'!J14+'[1]08-2017'!J14+'[1]09-2017'!J14+'[1]10-2017'!J14+'[1]11-2017'!J14+'[1]12-2017'!J14+'[1]01-2018'!J14+'[1]02-2018'!J14+'[1]03-2018'!J14+'[1]04-2018'!J14+'[1]05-2018'!J14+'[1]06-2018'!J14</f>
        <v>0</v>
      </c>
      <c r="K14" s="10">
        <f t="shared" si="3"/>
        <v>0</v>
      </c>
      <c r="L14" s="11"/>
      <c r="M14" s="10">
        <f t="shared" si="4"/>
        <v>2686</v>
      </c>
      <c r="N14" s="10"/>
      <c r="O14" s="10">
        <f t="shared" si="5"/>
        <v>2686</v>
      </c>
      <c r="P14" s="11"/>
      <c r="Q14" s="12">
        <v>2595.36</v>
      </c>
      <c r="R14" s="12">
        <v>-100</v>
      </c>
      <c r="S14" s="12">
        <f t="shared" si="0"/>
        <v>2495.36</v>
      </c>
      <c r="T14" s="12">
        <f t="shared" si="1"/>
        <v>190.63999999999987</v>
      </c>
    </row>
    <row r="15" spans="1:20">
      <c r="A15" s="9" t="s">
        <v>26</v>
      </c>
      <c r="C15" s="10">
        <f>'[1]07-2017'!C15+'[1]08-2017'!C15+'[1]09-2017'!C15+'[1]10-2017'!C15+'[1]11-2017'!C15+'[1]12-2017'!C15+'[1]01-2018'!C15+'[1]02-2018'!C15+'[1]03-2018'!C15+'[1]04-2018'!C15+'[1]05-2018'!C15+'[1]06-2018'!C15</f>
        <v>314</v>
      </c>
      <c r="D15" s="10">
        <f>'[1]07-2017'!D15+'[1]08-2017'!D15+'[1]09-2017'!D15+'[1]10-2017'!D15+'[1]11-2017'!D15+'[1]12-2017'!D15+'[1]01-2018'!D15+'[1]02-2018'!D15+'[1]03-2018'!D15+'[1]04-2018'!D15+'[1]05-2018'!D15+'[1]06-2018'!D15</f>
        <v>0</v>
      </c>
      <c r="E15" s="10">
        <f>'[1]07-2017'!E15+'[1]08-2017'!E15+'[1]09-2017'!E15+'[1]10-2017'!E15+'[1]11-2017'!E15+'[1]12-2017'!E15+'[1]01-2018'!E15+'[1]02-2018'!E15+'[1]03-2018'!E15+'[1]04-2018'!E15+'[1]05-2018'!E15+'[1]06-2018'!E15</f>
        <v>0</v>
      </c>
      <c r="F15" s="10">
        <f t="shared" si="2"/>
        <v>314</v>
      </c>
      <c r="G15" s="11"/>
      <c r="H15" s="10">
        <f>'[1]07-2017'!H15+'[1]08-2017'!H15+'[1]09-2017'!H15+'[1]10-2017'!H15+'[1]11-2017'!H15+'[1]12-2017'!H15+'[1]01-2018'!H15+'[1]02-2018'!H15+'[1]03-2018'!H15+'[1]04-2018'!H15+'[1]05-2018'!H15+'[1]06-2018'!H15</f>
        <v>0</v>
      </c>
      <c r="I15" s="10">
        <f>'[1]07-2017'!I15+'[1]08-2017'!I15+'[1]09-2017'!I15+'[1]10-2017'!I15+'[1]11-2017'!I15+'[1]12-2017'!I15+'[1]01-2018'!I15+'[1]02-2018'!I15+'[1]03-2018'!I15+'[1]04-2018'!I15+'[1]05-2018'!I15+'[1]06-2018'!I15</f>
        <v>0</v>
      </c>
      <c r="J15" s="10">
        <f>'[1]07-2017'!J15+'[1]08-2017'!J15+'[1]09-2017'!J15+'[1]10-2017'!J15+'[1]11-2017'!J15+'[1]12-2017'!J15+'[1]01-2018'!J15+'[1]02-2018'!J15+'[1]03-2018'!J15+'[1]04-2018'!J15+'[1]05-2018'!J15+'[1]06-2018'!J15</f>
        <v>0</v>
      </c>
      <c r="K15" s="10">
        <f t="shared" si="3"/>
        <v>0</v>
      </c>
      <c r="L15" s="11"/>
      <c r="M15" s="10">
        <f t="shared" si="4"/>
        <v>314</v>
      </c>
      <c r="N15" s="10"/>
      <c r="O15" s="10">
        <f t="shared" si="5"/>
        <v>314</v>
      </c>
      <c r="P15" s="11"/>
      <c r="Q15" s="12">
        <v>150</v>
      </c>
      <c r="R15" s="12">
        <v>-182.57999999999998</v>
      </c>
      <c r="S15" s="12">
        <f t="shared" si="0"/>
        <v>-32.579999999999984</v>
      </c>
      <c r="T15" s="12">
        <f t="shared" si="1"/>
        <v>346.58</v>
      </c>
    </row>
    <row r="16" spans="1:20">
      <c r="A16" s="9" t="s">
        <v>27</v>
      </c>
      <c r="C16" s="10">
        <f>'[1]07-2017'!C16+'[1]08-2017'!C16+'[1]09-2017'!C16+'[1]10-2017'!C16+'[1]11-2017'!C16+'[1]12-2017'!C16+'[1]01-2018'!C16+'[1]02-2018'!C16+'[1]03-2018'!C16+'[1]04-2018'!C16+'[1]05-2018'!C16+'[1]06-2018'!C16</f>
        <v>205</v>
      </c>
      <c r="D16" s="10">
        <f>'[1]07-2017'!D16+'[1]08-2017'!D16+'[1]09-2017'!D16+'[1]10-2017'!D16+'[1]11-2017'!D16+'[1]12-2017'!D16+'[1]01-2018'!D16+'[1]02-2018'!D16+'[1]03-2018'!D16+'[1]04-2018'!D16+'[1]05-2018'!D16+'[1]06-2018'!D16</f>
        <v>0</v>
      </c>
      <c r="E16" s="10">
        <f>'[1]07-2017'!E16+'[1]08-2017'!E16+'[1]09-2017'!E16+'[1]10-2017'!E16+'[1]11-2017'!E16+'[1]12-2017'!E16+'[1]01-2018'!E16+'[1]02-2018'!E16+'[1]03-2018'!E16+'[1]04-2018'!E16+'[1]05-2018'!E16+'[1]06-2018'!E16</f>
        <v>0</v>
      </c>
      <c r="F16" s="10">
        <f t="shared" si="2"/>
        <v>205</v>
      </c>
      <c r="G16" s="11"/>
      <c r="H16" s="10">
        <f>'[1]07-2017'!H16+'[1]08-2017'!H16+'[1]09-2017'!H16+'[1]10-2017'!H16+'[1]11-2017'!H16+'[1]12-2017'!H16+'[1]01-2018'!H16+'[1]02-2018'!H16+'[1]03-2018'!H16+'[1]04-2018'!H16+'[1]05-2018'!H16+'[1]06-2018'!H16</f>
        <v>0</v>
      </c>
      <c r="I16" s="10">
        <f>'[1]07-2017'!I16+'[1]08-2017'!I16+'[1]09-2017'!I16+'[1]10-2017'!I16+'[1]11-2017'!I16+'[1]12-2017'!I16+'[1]01-2018'!I16+'[1]02-2018'!I16+'[1]03-2018'!I16+'[1]04-2018'!I16+'[1]05-2018'!I16+'[1]06-2018'!I16</f>
        <v>0</v>
      </c>
      <c r="J16" s="10">
        <f>'[1]07-2017'!J16+'[1]08-2017'!J16+'[1]09-2017'!J16+'[1]10-2017'!J16+'[1]11-2017'!J16+'[1]12-2017'!J16+'[1]01-2018'!J16+'[1]02-2018'!J16+'[1]03-2018'!J16+'[1]04-2018'!J16+'[1]05-2018'!J16+'[1]06-2018'!J16</f>
        <v>0</v>
      </c>
      <c r="K16" s="10">
        <f t="shared" si="3"/>
        <v>0</v>
      </c>
      <c r="L16" s="11"/>
      <c r="M16" s="10">
        <f t="shared" si="4"/>
        <v>205</v>
      </c>
      <c r="N16" s="10"/>
      <c r="O16" s="10">
        <f t="shared" si="5"/>
        <v>205</v>
      </c>
      <c r="P16" s="11"/>
      <c r="Q16" s="12">
        <v>822</v>
      </c>
      <c r="R16" s="12">
        <v>0</v>
      </c>
      <c r="S16" s="12">
        <f t="shared" si="0"/>
        <v>822</v>
      </c>
      <c r="T16" s="12">
        <f t="shared" si="1"/>
        <v>-617</v>
      </c>
    </row>
    <row r="17" spans="1:20">
      <c r="A17" s="9" t="s">
        <v>28</v>
      </c>
      <c r="C17" s="10">
        <f>'[1]07-2017'!C17+'[1]08-2017'!C17+'[1]09-2017'!C17+'[1]10-2017'!C17+'[1]11-2017'!C17+'[1]12-2017'!C17+'[1]01-2018'!C17+'[1]02-2018'!C17+'[1]03-2018'!C17+'[1]04-2018'!C17+'[1]05-2018'!C17+'[1]06-2018'!C17</f>
        <v>0</v>
      </c>
      <c r="D17" s="10">
        <f>'[1]07-2017'!D17+'[1]08-2017'!D17+'[1]09-2017'!D17+'[1]10-2017'!D17+'[1]11-2017'!D17+'[1]12-2017'!D17+'[1]01-2018'!D17+'[1]02-2018'!D17+'[1]03-2018'!D17+'[1]04-2018'!D17+'[1]05-2018'!D17+'[1]06-2018'!D17</f>
        <v>0</v>
      </c>
      <c r="E17" s="10">
        <f>'[1]07-2017'!E17+'[1]08-2017'!E17+'[1]09-2017'!E17+'[1]10-2017'!E17+'[1]11-2017'!E17+'[1]12-2017'!E17+'[1]01-2018'!E17+'[1]02-2018'!E17+'[1]03-2018'!E17+'[1]04-2018'!E17+'[1]05-2018'!E17+'[1]06-2018'!E17</f>
        <v>0</v>
      </c>
      <c r="F17" s="10">
        <f t="shared" si="2"/>
        <v>0</v>
      </c>
      <c r="G17" s="11"/>
      <c r="H17" s="10">
        <f>'[1]07-2017'!H17+'[1]08-2017'!H17+'[1]09-2017'!H17+'[1]10-2017'!H17+'[1]11-2017'!H17+'[1]12-2017'!H17+'[1]01-2018'!H17+'[1]02-2018'!H17+'[1]03-2018'!H17+'[1]04-2018'!H17+'[1]05-2018'!H17+'[1]06-2018'!H17</f>
        <v>0</v>
      </c>
      <c r="I17" s="10">
        <f>'[1]07-2017'!I17+'[1]08-2017'!I17+'[1]09-2017'!I17+'[1]10-2017'!I17+'[1]11-2017'!I17+'[1]12-2017'!I17+'[1]01-2018'!I17+'[1]02-2018'!I17+'[1]03-2018'!I17+'[1]04-2018'!I17+'[1]05-2018'!I17+'[1]06-2018'!I17</f>
        <v>0</v>
      </c>
      <c r="J17" s="10">
        <f>'[1]07-2017'!J17+'[1]08-2017'!J17+'[1]09-2017'!J17+'[1]10-2017'!J17+'[1]11-2017'!J17+'[1]12-2017'!J17+'[1]01-2018'!J17+'[1]02-2018'!J17+'[1]03-2018'!J17+'[1]04-2018'!J17+'[1]05-2018'!J17+'[1]06-2018'!J17</f>
        <v>0</v>
      </c>
      <c r="K17" s="10">
        <f t="shared" si="3"/>
        <v>0</v>
      </c>
      <c r="L17" s="11"/>
      <c r="M17" s="10">
        <f t="shared" si="4"/>
        <v>0</v>
      </c>
      <c r="N17" s="10"/>
      <c r="O17" s="10">
        <f t="shared" si="5"/>
        <v>0</v>
      </c>
      <c r="P17" s="11"/>
      <c r="Q17" s="12">
        <v>648.06999999999994</v>
      </c>
      <c r="R17" s="12">
        <v>0</v>
      </c>
      <c r="S17" s="12">
        <f t="shared" si="0"/>
        <v>648.06999999999994</v>
      </c>
      <c r="T17" s="12">
        <f t="shared" si="1"/>
        <v>-648.06999999999994</v>
      </c>
    </row>
    <row r="18" spans="1:20">
      <c r="A18" s="9" t="s">
        <v>29</v>
      </c>
      <c r="C18" s="10">
        <f>'[1]07-2017'!C18+'[1]08-2017'!C18+'[1]09-2017'!C18+'[1]10-2017'!C18+'[1]11-2017'!C18+'[1]12-2017'!C18+'[1]01-2018'!C18+'[1]02-2018'!C18+'[1]03-2018'!C18+'[1]04-2018'!C18+'[1]05-2018'!C18+'[1]06-2018'!C18</f>
        <v>0</v>
      </c>
      <c r="D18" s="10">
        <f>'[1]07-2017'!D18+'[1]08-2017'!D18+'[1]09-2017'!D18+'[1]10-2017'!D18+'[1]11-2017'!D18+'[1]12-2017'!D18+'[1]01-2018'!D18+'[1]02-2018'!D18+'[1]03-2018'!D18+'[1]04-2018'!D18+'[1]05-2018'!D18+'[1]06-2018'!D18</f>
        <v>0</v>
      </c>
      <c r="E18" s="10">
        <f>'[1]07-2017'!E18+'[1]08-2017'!E18+'[1]09-2017'!E18+'[1]10-2017'!E18+'[1]11-2017'!E18+'[1]12-2017'!E18+'[1]01-2018'!E18+'[1]02-2018'!E18+'[1]03-2018'!E18+'[1]04-2018'!E18+'[1]05-2018'!E18+'[1]06-2018'!E18</f>
        <v>0</v>
      </c>
      <c r="F18" s="10">
        <f t="shared" si="2"/>
        <v>0</v>
      </c>
      <c r="G18" s="11"/>
      <c r="H18" s="10">
        <f>'[1]07-2017'!H18+'[1]08-2017'!H18+'[1]09-2017'!H18+'[1]10-2017'!H18+'[1]11-2017'!H18+'[1]12-2017'!H18+'[1]01-2018'!H18+'[1]02-2018'!H18+'[1]03-2018'!H18+'[1]04-2018'!H18+'[1]05-2018'!H18+'[1]06-2018'!H18</f>
        <v>0</v>
      </c>
      <c r="I18" s="10">
        <f>'[1]07-2017'!I18+'[1]08-2017'!I18+'[1]09-2017'!I18+'[1]10-2017'!I18+'[1]11-2017'!I18+'[1]12-2017'!I18+'[1]01-2018'!I18+'[1]02-2018'!I18+'[1]03-2018'!I18+'[1]04-2018'!I18+'[1]05-2018'!I18+'[1]06-2018'!I18</f>
        <v>0</v>
      </c>
      <c r="J18" s="10">
        <f>'[1]07-2017'!J18+'[1]08-2017'!J18+'[1]09-2017'!J18+'[1]10-2017'!J18+'[1]11-2017'!J18+'[1]12-2017'!J18+'[1]01-2018'!J18+'[1]02-2018'!J18+'[1]03-2018'!J18+'[1]04-2018'!J18+'[1]05-2018'!J18+'[1]06-2018'!J18</f>
        <v>0</v>
      </c>
      <c r="K18" s="10">
        <f t="shared" si="3"/>
        <v>0</v>
      </c>
      <c r="L18" s="11"/>
      <c r="M18" s="10">
        <f t="shared" si="4"/>
        <v>0</v>
      </c>
      <c r="N18" s="10"/>
      <c r="O18" s="10">
        <f t="shared" si="5"/>
        <v>0</v>
      </c>
      <c r="P18" s="11"/>
      <c r="Q18" s="12">
        <v>0</v>
      </c>
      <c r="R18" s="12">
        <v>0</v>
      </c>
      <c r="S18" s="12">
        <f t="shared" si="0"/>
        <v>0</v>
      </c>
      <c r="T18" s="12">
        <f t="shared" si="1"/>
        <v>0</v>
      </c>
    </row>
    <row r="19" spans="1:20">
      <c r="A19" s="9" t="s">
        <v>30</v>
      </c>
      <c r="C19" s="10">
        <f>'[1]07-2017'!C19+'[1]08-2017'!C19+'[1]09-2017'!C19+'[1]10-2017'!C19+'[1]11-2017'!C19+'[1]12-2017'!C19+'[1]01-2018'!C19+'[1]02-2018'!C19+'[1]03-2018'!C19+'[1]04-2018'!C19+'[1]05-2018'!C19+'[1]06-2018'!C19</f>
        <v>0</v>
      </c>
      <c r="D19" s="10">
        <f>'[1]07-2017'!D19+'[1]08-2017'!D19+'[1]09-2017'!D19+'[1]10-2017'!D19+'[1]11-2017'!D19+'[1]12-2017'!D19+'[1]01-2018'!D19+'[1]02-2018'!D19+'[1]03-2018'!D19+'[1]04-2018'!D19+'[1]05-2018'!D19+'[1]06-2018'!D19</f>
        <v>0</v>
      </c>
      <c r="E19" s="10">
        <f>'[1]07-2017'!E19+'[1]08-2017'!E19+'[1]09-2017'!E19+'[1]10-2017'!E19+'[1]11-2017'!E19+'[1]12-2017'!E19+'[1]01-2018'!E19+'[1]02-2018'!E19+'[1]03-2018'!E19+'[1]04-2018'!E19+'[1]05-2018'!E19+'[1]06-2018'!E19</f>
        <v>0</v>
      </c>
      <c r="F19" s="10">
        <f t="shared" si="2"/>
        <v>0</v>
      </c>
      <c r="G19" s="11"/>
      <c r="H19" s="10">
        <f>'[1]07-2017'!H19+'[1]08-2017'!H19+'[1]09-2017'!H19+'[1]10-2017'!H19+'[1]11-2017'!H19+'[1]12-2017'!H19+'[1]01-2018'!H19+'[1]02-2018'!H19+'[1]03-2018'!H19+'[1]04-2018'!H19+'[1]05-2018'!H19+'[1]06-2018'!H19</f>
        <v>-182.96</v>
      </c>
      <c r="I19" s="10">
        <f>'[1]07-2017'!I19+'[1]08-2017'!I19+'[1]09-2017'!I19+'[1]10-2017'!I19+'[1]11-2017'!I19+'[1]12-2017'!I19+'[1]01-2018'!I19+'[1]02-2018'!I19+'[1]03-2018'!I19+'[1]04-2018'!I19+'[1]05-2018'!I19+'[1]06-2018'!I19</f>
        <v>0</v>
      </c>
      <c r="J19" s="10">
        <f>'[1]07-2017'!J19+'[1]08-2017'!J19+'[1]09-2017'!J19+'[1]10-2017'!J19+'[1]11-2017'!J19+'[1]12-2017'!J19+'[1]01-2018'!J19+'[1]02-2018'!J19+'[1]03-2018'!J19+'[1]04-2018'!J19+'[1]05-2018'!J19+'[1]06-2018'!J19</f>
        <v>0</v>
      </c>
      <c r="K19" s="10">
        <f t="shared" si="3"/>
        <v>-182.96</v>
      </c>
      <c r="L19" s="11"/>
      <c r="M19" s="10">
        <f t="shared" si="4"/>
        <v>-182.96</v>
      </c>
      <c r="N19" s="10"/>
      <c r="O19" s="10">
        <f t="shared" si="5"/>
        <v>-182.96</v>
      </c>
      <c r="P19" s="11"/>
      <c r="Q19" s="12">
        <v>24591.86</v>
      </c>
      <c r="R19" s="12">
        <v>-1793.8800000000003</v>
      </c>
      <c r="S19" s="12">
        <f t="shared" si="0"/>
        <v>22797.98</v>
      </c>
      <c r="T19" s="12">
        <f t="shared" si="1"/>
        <v>-22980.94</v>
      </c>
    </row>
    <row r="20" spans="1:20">
      <c r="A20" s="9" t="s">
        <v>31</v>
      </c>
      <c r="C20" s="10">
        <f>'[1]07-2017'!C20+'[1]08-2017'!C20+'[1]09-2017'!C20+'[1]10-2017'!C20+'[1]11-2017'!C20+'[1]12-2017'!C20+'[1]01-2018'!C20+'[1]02-2018'!C20+'[1]03-2018'!C20+'[1]04-2018'!C20+'[1]05-2018'!C20+'[1]06-2018'!C20</f>
        <v>0</v>
      </c>
      <c r="D20" s="10">
        <f>'[1]07-2017'!D20+'[1]08-2017'!D20+'[1]09-2017'!D20+'[1]10-2017'!D20+'[1]11-2017'!D20+'[1]12-2017'!D20+'[1]01-2018'!D20+'[1]02-2018'!D20+'[1]03-2018'!D20+'[1]04-2018'!D20+'[1]05-2018'!D20+'[1]06-2018'!D20</f>
        <v>0</v>
      </c>
      <c r="E20" s="10">
        <f>'[1]07-2017'!E20+'[1]08-2017'!E20+'[1]09-2017'!E20+'[1]10-2017'!E20+'[1]11-2017'!E20+'[1]12-2017'!E20+'[1]01-2018'!E20+'[1]02-2018'!E20+'[1]03-2018'!E20+'[1]04-2018'!E20+'[1]05-2018'!E20+'[1]06-2018'!E20</f>
        <v>0</v>
      </c>
      <c r="F20" s="10">
        <f t="shared" si="2"/>
        <v>0</v>
      </c>
      <c r="G20" s="11"/>
      <c r="H20" s="10">
        <f>'[1]07-2017'!H20+'[1]08-2017'!H20+'[1]09-2017'!H20+'[1]10-2017'!H20+'[1]11-2017'!H20+'[1]12-2017'!H20+'[1]01-2018'!H20+'[1]02-2018'!H20+'[1]03-2018'!H20+'[1]04-2018'!H20+'[1]05-2018'!H20+'[1]06-2018'!H20</f>
        <v>0</v>
      </c>
      <c r="I20" s="10">
        <f>'[1]07-2017'!I20+'[1]08-2017'!I20+'[1]09-2017'!I20+'[1]10-2017'!I20+'[1]11-2017'!I20+'[1]12-2017'!I20+'[1]01-2018'!I20+'[1]02-2018'!I20+'[1]03-2018'!I20+'[1]04-2018'!I20+'[1]05-2018'!I20+'[1]06-2018'!I20</f>
        <v>0</v>
      </c>
      <c r="J20" s="10">
        <f>'[1]07-2017'!J20+'[1]08-2017'!J20+'[1]09-2017'!J20+'[1]10-2017'!J20+'[1]11-2017'!J20+'[1]12-2017'!J20+'[1]01-2018'!J20+'[1]02-2018'!J20+'[1]03-2018'!J20+'[1]04-2018'!J20+'[1]05-2018'!J20+'[1]06-2018'!J20</f>
        <v>0</v>
      </c>
      <c r="K20" s="10">
        <f t="shared" si="3"/>
        <v>0</v>
      </c>
      <c r="L20" s="11"/>
      <c r="M20" s="10">
        <f t="shared" si="4"/>
        <v>0</v>
      </c>
      <c r="N20" s="10"/>
      <c r="O20" s="10">
        <f t="shared" si="5"/>
        <v>0</v>
      </c>
      <c r="P20" s="11"/>
      <c r="Q20" s="12">
        <v>4894.75</v>
      </c>
      <c r="R20" s="12">
        <v>0</v>
      </c>
      <c r="S20" s="12">
        <f t="shared" si="0"/>
        <v>4894.75</v>
      </c>
      <c r="T20" s="12">
        <f t="shared" si="1"/>
        <v>-4894.75</v>
      </c>
    </row>
    <row r="21" spans="1:20">
      <c r="A21" s="9" t="s">
        <v>32</v>
      </c>
      <c r="C21" s="10">
        <f>'[1]07-2017'!C21+'[1]08-2017'!C21+'[1]09-2017'!C21+'[1]10-2017'!C21+'[1]11-2017'!C21+'[1]12-2017'!C21+'[1]01-2018'!C21+'[1]02-2018'!C21+'[1]03-2018'!C21+'[1]04-2018'!C21+'[1]05-2018'!C21+'[1]06-2018'!C21</f>
        <v>0</v>
      </c>
      <c r="D21" s="10">
        <f>'[1]07-2017'!D21+'[1]08-2017'!D21+'[1]09-2017'!D21+'[1]10-2017'!D21+'[1]11-2017'!D21+'[1]12-2017'!D21+'[1]01-2018'!D21+'[1]02-2018'!D21+'[1]03-2018'!D21+'[1]04-2018'!D21+'[1]05-2018'!D21+'[1]06-2018'!D21</f>
        <v>0</v>
      </c>
      <c r="E21" s="10">
        <f>'[1]07-2017'!E21+'[1]08-2017'!E21+'[1]09-2017'!E21+'[1]10-2017'!E21+'[1]11-2017'!E21+'[1]12-2017'!E21+'[1]01-2018'!E21+'[1]02-2018'!E21+'[1]03-2018'!E21+'[1]04-2018'!E21+'[1]05-2018'!E21+'[1]06-2018'!E21</f>
        <v>0</v>
      </c>
      <c r="F21" s="10">
        <f t="shared" si="2"/>
        <v>0</v>
      </c>
      <c r="G21" s="11"/>
      <c r="H21" s="10">
        <f>'[1]07-2017'!H21+'[1]08-2017'!H21+'[1]09-2017'!H21+'[1]10-2017'!H21+'[1]11-2017'!H21+'[1]12-2017'!H21+'[1]01-2018'!H21+'[1]02-2018'!H21+'[1]03-2018'!H21+'[1]04-2018'!H21+'[1]05-2018'!H21+'[1]06-2018'!H21</f>
        <v>0</v>
      </c>
      <c r="I21" s="10">
        <f>'[1]07-2017'!I21+'[1]08-2017'!I21+'[1]09-2017'!I21+'[1]10-2017'!I21+'[1]11-2017'!I21+'[1]12-2017'!I21+'[1]01-2018'!I21+'[1]02-2018'!I21+'[1]03-2018'!I21+'[1]04-2018'!I21+'[1]05-2018'!I21+'[1]06-2018'!I21</f>
        <v>0</v>
      </c>
      <c r="J21" s="10">
        <f>'[1]07-2017'!J21+'[1]08-2017'!J21+'[1]09-2017'!J21+'[1]10-2017'!J21+'[1]11-2017'!J21+'[1]12-2017'!J21+'[1]01-2018'!J21+'[1]02-2018'!J21+'[1]03-2018'!J21+'[1]04-2018'!J21+'[1]05-2018'!J21+'[1]06-2018'!J21</f>
        <v>0</v>
      </c>
      <c r="K21" s="10">
        <f t="shared" si="3"/>
        <v>0</v>
      </c>
      <c r="L21" s="11"/>
      <c r="M21" s="10">
        <f t="shared" si="4"/>
        <v>0</v>
      </c>
      <c r="N21" s="10"/>
      <c r="O21" s="10">
        <f t="shared" si="5"/>
        <v>0</v>
      </c>
      <c r="P21" s="11"/>
      <c r="Q21" s="12">
        <v>0</v>
      </c>
      <c r="R21" s="12">
        <v>0</v>
      </c>
      <c r="S21" s="12">
        <f t="shared" si="0"/>
        <v>0</v>
      </c>
      <c r="T21" s="12">
        <f t="shared" si="1"/>
        <v>0</v>
      </c>
    </row>
    <row r="22" spans="1:20">
      <c r="A22" s="9" t="s">
        <v>33</v>
      </c>
      <c r="C22" s="10">
        <f>'[1]07-2017'!C22+'[1]08-2017'!C22+'[1]09-2017'!C22+'[1]10-2017'!C22+'[1]11-2017'!C22+'[1]12-2017'!C22+'[1]01-2018'!C22+'[1]02-2018'!C22+'[1]03-2018'!C22+'[1]04-2018'!C22+'[1]05-2018'!C22+'[1]06-2018'!C22</f>
        <v>0</v>
      </c>
      <c r="D22" s="10">
        <f>'[1]07-2017'!D22+'[1]08-2017'!D22+'[1]09-2017'!D22+'[1]10-2017'!D22+'[1]11-2017'!D22+'[1]12-2017'!D22+'[1]01-2018'!D22+'[1]02-2018'!D22+'[1]03-2018'!D22+'[1]04-2018'!D22+'[1]05-2018'!D22+'[1]06-2018'!D22</f>
        <v>0</v>
      </c>
      <c r="E22" s="10">
        <f>'[1]07-2017'!E22+'[1]08-2017'!E22+'[1]09-2017'!E22+'[1]10-2017'!E22+'[1]11-2017'!E22+'[1]12-2017'!E22+'[1]01-2018'!E22+'[1]02-2018'!E22+'[1]03-2018'!E22+'[1]04-2018'!E22+'[1]05-2018'!E22+'[1]06-2018'!E22</f>
        <v>0</v>
      </c>
      <c r="F22" s="10">
        <f t="shared" si="2"/>
        <v>0</v>
      </c>
      <c r="G22" s="11"/>
      <c r="H22" s="10">
        <f>'[1]07-2017'!H22+'[1]08-2017'!H22+'[1]09-2017'!H22+'[1]10-2017'!H22+'[1]11-2017'!H22+'[1]12-2017'!H22+'[1]01-2018'!H22+'[1]02-2018'!H22+'[1]03-2018'!H22+'[1]04-2018'!H22+'[1]05-2018'!H22+'[1]06-2018'!H22</f>
        <v>0</v>
      </c>
      <c r="I22" s="10">
        <f>'[1]07-2017'!I22+'[1]08-2017'!I22+'[1]09-2017'!I22+'[1]10-2017'!I22+'[1]11-2017'!I22+'[1]12-2017'!I22+'[1]01-2018'!I22+'[1]02-2018'!I22+'[1]03-2018'!I22+'[1]04-2018'!I22+'[1]05-2018'!I22+'[1]06-2018'!I22</f>
        <v>0</v>
      </c>
      <c r="J22" s="10">
        <f>'[1]07-2017'!J22+'[1]08-2017'!J22+'[1]09-2017'!J22+'[1]10-2017'!J22+'[1]11-2017'!J22+'[1]12-2017'!J22+'[1]01-2018'!J22+'[1]02-2018'!J22+'[1]03-2018'!J22+'[1]04-2018'!J22+'[1]05-2018'!J22+'[1]06-2018'!J22</f>
        <v>0</v>
      </c>
      <c r="K22" s="10">
        <f t="shared" si="3"/>
        <v>0</v>
      </c>
      <c r="L22" s="11"/>
      <c r="M22" s="10">
        <f t="shared" si="4"/>
        <v>0</v>
      </c>
      <c r="N22" s="10"/>
      <c r="O22" s="10">
        <f t="shared" si="5"/>
        <v>0</v>
      </c>
      <c r="P22" s="11"/>
      <c r="Q22" s="12">
        <v>300</v>
      </c>
      <c r="R22" s="12">
        <v>0</v>
      </c>
      <c r="S22" s="12">
        <f t="shared" si="0"/>
        <v>300</v>
      </c>
      <c r="T22" s="12">
        <f t="shared" si="1"/>
        <v>-300</v>
      </c>
    </row>
    <row r="23" spans="1:20">
      <c r="A23" s="9" t="s">
        <v>34</v>
      </c>
      <c r="C23" s="10">
        <f>'[1]07-2017'!C23+'[1]08-2017'!C23+'[1]09-2017'!C23+'[1]10-2017'!C23+'[1]11-2017'!C23+'[1]12-2017'!C23+'[1]01-2018'!C23+'[1]02-2018'!C23+'[1]03-2018'!C23+'[1]04-2018'!C23+'[1]05-2018'!C23+'[1]06-2018'!C23</f>
        <v>1663.155</v>
      </c>
      <c r="D23" s="10">
        <f>'[1]07-2017'!D23+'[1]08-2017'!D23+'[1]09-2017'!D23+'[1]10-2017'!D23+'[1]11-2017'!D23+'[1]12-2017'!D23+'[1]01-2018'!D23+'[1]02-2018'!D23+'[1]03-2018'!D23+'[1]04-2018'!D23+'[1]05-2018'!D23+'[1]06-2018'!D23</f>
        <v>0</v>
      </c>
      <c r="E23" s="10">
        <f>'[1]07-2017'!E23+'[1]08-2017'!E23+'[1]09-2017'!E23+'[1]10-2017'!E23+'[1]11-2017'!E23+'[1]12-2017'!E23+'[1]01-2018'!E23+'[1]02-2018'!E23+'[1]03-2018'!E23+'[1]04-2018'!E23+'[1]05-2018'!E23+'[1]06-2018'!E23</f>
        <v>0</v>
      </c>
      <c r="F23" s="10">
        <f t="shared" si="2"/>
        <v>1663.155</v>
      </c>
      <c r="G23" s="11"/>
      <c r="H23" s="10">
        <f>'[1]07-2017'!H23+'[1]08-2017'!H23+'[1]09-2017'!H23+'[1]10-2017'!H23+'[1]11-2017'!H23+'[1]12-2017'!H23+'[1]01-2018'!H23+'[1]02-2018'!H23+'[1]03-2018'!H23+'[1]04-2018'!H23+'[1]05-2018'!H23+'[1]06-2018'!H23</f>
        <v>-422.45</v>
      </c>
      <c r="I23" s="10">
        <f>'[1]07-2017'!I23+'[1]08-2017'!I23+'[1]09-2017'!I23+'[1]10-2017'!I23+'[1]11-2017'!I23+'[1]12-2017'!I23+'[1]01-2018'!I23+'[1]02-2018'!I23+'[1]03-2018'!I23+'[1]04-2018'!I23+'[1]05-2018'!I23+'[1]06-2018'!I23</f>
        <v>0</v>
      </c>
      <c r="J23" s="10">
        <f>'[1]07-2017'!J23+'[1]08-2017'!J23+'[1]09-2017'!J23+'[1]10-2017'!J23+'[1]11-2017'!J23+'[1]12-2017'!J23+'[1]01-2018'!J23+'[1]02-2018'!J23+'[1]03-2018'!J23+'[1]04-2018'!J23+'[1]05-2018'!J23+'[1]06-2018'!J23</f>
        <v>0</v>
      </c>
      <c r="K23" s="10">
        <f t="shared" si="3"/>
        <v>-422.45</v>
      </c>
      <c r="L23" s="11"/>
      <c r="M23" s="10">
        <f t="shared" si="4"/>
        <v>1240.7049999999999</v>
      </c>
      <c r="N23" s="10"/>
      <c r="O23" s="10">
        <f t="shared" si="5"/>
        <v>1240.7049999999999</v>
      </c>
      <c r="P23" s="11"/>
      <c r="Q23" s="12">
        <v>1787.5</v>
      </c>
      <c r="R23" s="12">
        <v>-651.9</v>
      </c>
      <c r="S23" s="12">
        <f t="shared" si="0"/>
        <v>1135.5999999999999</v>
      </c>
      <c r="T23" s="12">
        <f t="shared" si="1"/>
        <v>105.10500000000002</v>
      </c>
    </row>
    <row r="24" spans="1:20">
      <c r="A24" s="9" t="s">
        <v>35</v>
      </c>
      <c r="C24" s="10">
        <f>'[1]07-2017'!C24+'[1]08-2017'!C24+'[1]09-2017'!C24+'[1]10-2017'!C24+'[1]11-2017'!C24+'[1]12-2017'!C24+'[1]01-2018'!C24+'[1]02-2018'!C24+'[1]03-2018'!C24+'[1]04-2018'!C24+'[1]05-2018'!C24+'[1]06-2018'!C24</f>
        <v>7391.9700000000012</v>
      </c>
      <c r="D24" s="10">
        <f>'[1]07-2017'!D24+'[1]08-2017'!D24+'[1]09-2017'!D24+'[1]10-2017'!D24+'[1]11-2017'!D24+'[1]12-2017'!D24+'[1]01-2018'!D24+'[1]02-2018'!D24+'[1]03-2018'!D24+'[1]04-2018'!D24+'[1]05-2018'!D24+'[1]06-2018'!D24</f>
        <v>0</v>
      </c>
      <c r="E24" s="10">
        <f>'[1]07-2017'!E24+'[1]08-2017'!E24+'[1]09-2017'!E24+'[1]10-2017'!E24+'[1]11-2017'!E24+'[1]12-2017'!E24+'[1]01-2018'!E24+'[1]02-2018'!E24+'[1]03-2018'!E24+'[1]04-2018'!E24+'[1]05-2018'!E24+'[1]06-2018'!E24</f>
        <v>0</v>
      </c>
      <c r="F24" s="10">
        <f t="shared" si="2"/>
        <v>7391.9700000000012</v>
      </c>
      <c r="G24" s="11"/>
      <c r="H24" s="10">
        <f>'[1]07-2017'!H24+'[1]08-2017'!H24+'[1]09-2017'!H24+'[1]10-2017'!H24+'[1]11-2017'!H24+'[1]12-2017'!H24+'[1]01-2018'!H24+'[1]02-2018'!H24+'[1]03-2018'!H24+'[1]04-2018'!H24+'[1]05-2018'!H24+'[1]06-2018'!H24</f>
        <v>-460</v>
      </c>
      <c r="I24" s="10">
        <f>'[1]07-2017'!I24+'[1]08-2017'!I24+'[1]09-2017'!I24+'[1]10-2017'!I24+'[1]11-2017'!I24+'[1]12-2017'!I24+'[1]01-2018'!I24+'[1]02-2018'!I24+'[1]03-2018'!I24+'[1]04-2018'!I24+'[1]05-2018'!I24+'[1]06-2018'!I24</f>
        <v>0</v>
      </c>
      <c r="J24" s="10">
        <f>'[1]07-2017'!J24+'[1]08-2017'!J24+'[1]09-2017'!J24+'[1]10-2017'!J24+'[1]11-2017'!J24+'[1]12-2017'!J24+'[1]01-2018'!J24+'[1]02-2018'!J24+'[1]03-2018'!J24+'[1]04-2018'!J24+'[1]05-2018'!J24+'[1]06-2018'!J24</f>
        <v>0</v>
      </c>
      <c r="K24" s="10">
        <f t="shared" si="3"/>
        <v>-460</v>
      </c>
      <c r="L24" s="11"/>
      <c r="M24" s="10">
        <f t="shared" si="4"/>
        <v>6931.9700000000012</v>
      </c>
      <c r="N24" s="10"/>
      <c r="O24" s="10">
        <f t="shared" si="5"/>
        <v>6931.9700000000012</v>
      </c>
      <c r="P24" s="11"/>
      <c r="Q24" s="12">
        <v>12596.589999999998</v>
      </c>
      <c r="R24" s="12">
        <v>-122.97</v>
      </c>
      <c r="S24" s="12">
        <f t="shared" si="0"/>
        <v>12473.619999999999</v>
      </c>
      <c r="T24" s="12">
        <f t="shared" si="1"/>
        <v>-5541.6499999999978</v>
      </c>
    </row>
    <row r="25" spans="1:20">
      <c r="A25" s="9" t="s">
        <v>36</v>
      </c>
      <c r="C25" s="10">
        <f>'[1]07-2017'!C25+'[1]08-2017'!C25+'[1]09-2017'!C25+'[1]10-2017'!C25+'[1]11-2017'!C25+'[1]12-2017'!C25+'[1]01-2018'!C25+'[1]02-2018'!C25+'[1]03-2018'!C25+'[1]04-2018'!C25+'[1]05-2018'!C25+'[1]06-2018'!C25</f>
        <v>703.99</v>
      </c>
      <c r="D25" s="10">
        <f>'[1]07-2017'!D25+'[1]08-2017'!D25+'[1]09-2017'!D25+'[1]10-2017'!D25+'[1]11-2017'!D25+'[1]12-2017'!D25+'[1]01-2018'!D25+'[1]02-2018'!D25+'[1]03-2018'!D25+'[1]04-2018'!D25+'[1]05-2018'!D25+'[1]06-2018'!D25</f>
        <v>0</v>
      </c>
      <c r="E25" s="10">
        <f>'[1]07-2017'!E25+'[1]08-2017'!E25+'[1]09-2017'!E25+'[1]10-2017'!E25+'[1]11-2017'!E25+'[1]12-2017'!E25+'[1]01-2018'!E25+'[1]02-2018'!E25+'[1]03-2018'!E25+'[1]04-2018'!E25+'[1]05-2018'!E25+'[1]06-2018'!E25</f>
        <v>0</v>
      </c>
      <c r="F25" s="10">
        <f t="shared" si="2"/>
        <v>703.99</v>
      </c>
      <c r="G25" s="11"/>
      <c r="H25" s="10">
        <f>'[1]07-2017'!H25+'[1]08-2017'!H25+'[1]09-2017'!H25+'[1]10-2017'!H25+'[1]11-2017'!H25+'[1]12-2017'!H25+'[1]01-2018'!H25+'[1]02-2018'!H25+'[1]03-2018'!H25+'[1]04-2018'!H25+'[1]05-2018'!H25+'[1]06-2018'!H25</f>
        <v>0</v>
      </c>
      <c r="I25" s="10">
        <f>'[1]07-2017'!I25+'[1]08-2017'!I25+'[1]09-2017'!I25+'[1]10-2017'!I25+'[1]11-2017'!I25+'[1]12-2017'!I25+'[1]01-2018'!I25+'[1]02-2018'!I25+'[1]03-2018'!I25+'[1]04-2018'!I25+'[1]05-2018'!I25+'[1]06-2018'!I25</f>
        <v>0</v>
      </c>
      <c r="J25" s="10">
        <f>'[1]07-2017'!J25+'[1]08-2017'!J25+'[1]09-2017'!J25+'[1]10-2017'!J25+'[1]11-2017'!J25+'[1]12-2017'!J25+'[1]01-2018'!J25+'[1]02-2018'!J25+'[1]03-2018'!J25+'[1]04-2018'!J25+'[1]05-2018'!J25+'[1]06-2018'!J25</f>
        <v>0</v>
      </c>
      <c r="K25" s="10">
        <f t="shared" si="3"/>
        <v>0</v>
      </c>
      <c r="L25" s="11"/>
      <c r="M25" s="10">
        <f t="shared" si="4"/>
        <v>703.99</v>
      </c>
      <c r="N25" s="10"/>
      <c r="O25" s="10">
        <f t="shared" si="5"/>
        <v>703.99</v>
      </c>
      <c r="P25" s="11"/>
      <c r="Q25" s="12">
        <v>874.1</v>
      </c>
      <c r="R25" s="12">
        <v>0</v>
      </c>
      <c r="S25" s="12">
        <f t="shared" si="0"/>
        <v>874.1</v>
      </c>
      <c r="T25" s="12">
        <f t="shared" si="1"/>
        <v>-170.11</v>
      </c>
    </row>
    <row r="26" spans="1:20">
      <c r="A26" s="9" t="s">
        <v>37</v>
      </c>
      <c r="C26" s="10">
        <f>'[1]07-2017'!C26+'[1]08-2017'!C26+'[1]09-2017'!C26+'[1]10-2017'!C26+'[1]11-2017'!C26+'[1]12-2017'!C26+'[1]01-2018'!C26+'[1]02-2018'!C26+'[1]03-2018'!C26+'[1]04-2018'!C26+'[1]05-2018'!C26+'[1]06-2018'!C26</f>
        <v>10396.700000000001</v>
      </c>
      <c r="D26" s="10">
        <f>'[1]07-2017'!D26+'[1]08-2017'!D26+'[1]09-2017'!D26+'[1]10-2017'!D26+'[1]11-2017'!D26+'[1]12-2017'!D26+'[1]01-2018'!D26+'[1]02-2018'!D26+'[1]03-2018'!D26+'[1]04-2018'!D26+'[1]05-2018'!D26+'[1]06-2018'!D26</f>
        <v>0</v>
      </c>
      <c r="E26" s="10">
        <f>'[1]07-2017'!E26+'[1]08-2017'!E26+'[1]09-2017'!E26+'[1]10-2017'!E26+'[1]11-2017'!E26+'[1]12-2017'!E26+'[1]01-2018'!E26+'[1]02-2018'!E26+'[1]03-2018'!E26+'[1]04-2018'!E26+'[1]05-2018'!E26+'[1]06-2018'!E26</f>
        <v>0</v>
      </c>
      <c r="F26" s="10">
        <f t="shared" si="2"/>
        <v>10396.700000000001</v>
      </c>
      <c r="G26" s="11"/>
      <c r="H26" s="10">
        <f>'[1]07-2017'!H26+'[1]08-2017'!H26+'[1]09-2017'!H26+'[1]10-2017'!H26+'[1]11-2017'!H26+'[1]12-2017'!H26+'[1]01-2018'!H26+'[1]02-2018'!H26+'[1]03-2018'!H26+'[1]04-2018'!H26+'[1]05-2018'!H26+'[1]06-2018'!H26</f>
        <v>-7523.97</v>
      </c>
      <c r="I26" s="10">
        <f>'[1]07-2017'!I26+'[1]08-2017'!I26+'[1]09-2017'!I26+'[1]10-2017'!I26+'[1]11-2017'!I26+'[1]12-2017'!I26+'[1]01-2018'!I26+'[1]02-2018'!I26+'[1]03-2018'!I26+'[1]04-2018'!I26+'[1]05-2018'!I26+'[1]06-2018'!I26</f>
        <v>0</v>
      </c>
      <c r="J26" s="10">
        <f>'[1]07-2017'!J26+'[1]08-2017'!J26+'[1]09-2017'!J26+'[1]10-2017'!J26+'[1]11-2017'!J26+'[1]12-2017'!J26+'[1]01-2018'!J26+'[1]02-2018'!J26+'[1]03-2018'!J26+'[1]04-2018'!J26+'[1]05-2018'!J26+'[1]06-2018'!J26</f>
        <v>0</v>
      </c>
      <c r="K26" s="10">
        <f t="shared" si="3"/>
        <v>-7523.97</v>
      </c>
      <c r="L26" s="11"/>
      <c r="M26" s="10">
        <f t="shared" si="4"/>
        <v>2872.7300000000005</v>
      </c>
      <c r="N26" s="10"/>
      <c r="O26" s="10">
        <f t="shared" si="5"/>
        <v>2872.7300000000005</v>
      </c>
      <c r="P26" s="11"/>
      <c r="Q26" s="12">
        <v>9597.8499999999985</v>
      </c>
      <c r="R26" s="12">
        <v>-6937.41</v>
      </c>
      <c r="S26" s="12">
        <f t="shared" si="0"/>
        <v>2660.4399999999987</v>
      </c>
      <c r="T26" s="12">
        <f t="shared" si="1"/>
        <v>212.29000000000178</v>
      </c>
    </row>
    <row r="27" spans="1:20">
      <c r="A27" s="9" t="s">
        <v>38</v>
      </c>
      <c r="C27" s="10">
        <f>'[1]07-2017'!C27+'[1]08-2017'!C27+'[1]09-2017'!C27+'[1]10-2017'!C27+'[1]11-2017'!C27+'[1]12-2017'!C27+'[1]01-2018'!C27+'[1]02-2018'!C27+'[1]03-2018'!C27+'[1]04-2018'!C27+'[1]05-2018'!C27+'[1]06-2018'!C27</f>
        <v>1200</v>
      </c>
      <c r="D27" s="10">
        <f>'[1]07-2017'!D27+'[1]08-2017'!D27+'[1]09-2017'!D27+'[1]10-2017'!D27+'[1]11-2017'!D27+'[1]12-2017'!D27+'[1]01-2018'!D27+'[1]02-2018'!D27+'[1]03-2018'!D27+'[1]04-2018'!D27+'[1]05-2018'!D27+'[1]06-2018'!D27</f>
        <v>0</v>
      </c>
      <c r="E27" s="10">
        <f>'[1]07-2017'!E27+'[1]08-2017'!E27+'[1]09-2017'!E27+'[1]10-2017'!E27+'[1]11-2017'!E27+'[1]12-2017'!E27+'[1]01-2018'!E27+'[1]02-2018'!E27+'[1]03-2018'!E27+'[1]04-2018'!E27+'[1]05-2018'!E27+'[1]06-2018'!E27</f>
        <v>0</v>
      </c>
      <c r="F27" s="10">
        <f t="shared" si="2"/>
        <v>1200</v>
      </c>
      <c r="G27" s="11"/>
      <c r="H27" s="10">
        <f>'[1]07-2017'!H27+'[1]08-2017'!H27+'[1]09-2017'!H27+'[1]10-2017'!H27+'[1]11-2017'!H27+'[1]12-2017'!H27+'[1]01-2018'!H27+'[1]02-2018'!H27+'[1]03-2018'!H27+'[1]04-2018'!H27+'[1]05-2018'!H27+'[1]06-2018'!H27</f>
        <v>0</v>
      </c>
      <c r="I27" s="10">
        <f>'[1]07-2017'!I27+'[1]08-2017'!I27+'[1]09-2017'!I27+'[1]10-2017'!I27+'[1]11-2017'!I27+'[1]12-2017'!I27+'[1]01-2018'!I27+'[1]02-2018'!I27+'[1]03-2018'!I27+'[1]04-2018'!I27+'[1]05-2018'!I27+'[1]06-2018'!I27</f>
        <v>0</v>
      </c>
      <c r="J27" s="10">
        <f>'[1]07-2017'!J27+'[1]08-2017'!J27+'[1]09-2017'!J27+'[1]10-2017'!J27+'[1]11-2017'!J27+'[1]12-2017'!J27+'[1]01-2018'!J27+'[1]02-2018'!J27+'[1]03-2018'!J27+'[1]04-2018'!J27+'[1]05-2018'!J27+'[1]06-2018'!J27</f>
        <v>0</v>
      </c>
      <c r="K27" s="10">
        <f t="shared" si="3"/>
        <v>0</v>
      </c>
      <c r="L27" s="11"/>
      <c r="M27" s="10">
        <f t="shared" si="4"/>
        <v>1200</v>
      </c>
      <c r="N27" s="10"/>
      <c r="O27" s="10">
        <f t="shared" si="5"/>
        <v>1200</v>
      </c>
      <c r="P27" s="11"/>
      <c r="Q27" s="12">
        <v>1000</v>
      </c>
      <c r="R27" s="12">
        <v>0</v>
      </c>
      <c r="S27" s="12">
        <f t="shared" si="0"/>
        <v>1000</v>
      </c>
      <c r="T27" s="12">
        <f t="shared" si="1"/>
        <v>200</v>
      </c>
    </row>
    <row r="28" spans="1:20">
      <c r="A28" s="9" t="s">
        <v>39</v>
      </c>
      <c r="C28" s="10">
        <f>'[1]07-2017'!C28+'[1]08-2017'!C28+'[1]09-2017'!C28+'[1]10-2017'!C28+'[1]11-2017'!C28+'[1]12-2017'!C28+'[1]01-2018'!C28+'[1]02-2018'!C28+'[1]03-2018'!C28+'[1]04-2018'!C28+'[1]05-2018'!C28+'[1]06-2018'!C28</f>
        <v>218.3</v>
      </c>
      <c r="D28" s="10">
        <f>'[1]07-2017'!D28+'[1]08-2017'!D28+'[1]09-2017'!D28+'[1]10-2017'!D28+'[1]11-2017'!D28+'[1]12-2017'!D28+'[1]01-2018'!D28+'[1]02-2018'!D28+'[1]03-2018'!D28+'[1]04-2018'!D28+'[1]05-2018'!D28+'[1]06-2018'!D28</f>
        <v>0</v>
      </c>
      <c r="E28" s="10">
        <f>'[1]07-2017'!E28+'[1]08-2017'!E28+'[1]09-2017'!E28+'[1]10-2017'!E28+'[1]11-2017'!E28+'[1]12-2017'!E28+'[1]01-2018'!E28+'[1]02-2018'!E28+'[1]03-2018'!E28+'[1]04-2018'!E28+'[1]05-2018'!E28+'[1]06-2018'!E28</f>
        <v>0</v>
      </c>
      <c r="F28" s="10">
        <f t="shared" si="2"/>
        <v>218.3</v>
      </c>
      <c r="G28" s="11"/>
      <c r="H28" s="10">
        <f>'[1]07-2017'!H28+'[1]08-2017'!H28+'[1]09-2017'!H28+'[1]10-2017'!H28+'[1]11-2017'!H28+'[1]12-2017'!H28+'[1]01-2018'!H28+'[1]02-2018'!H28+'[1]03-2018'!H28+'[1]04-2018'!H28+'[1]05-2018'!H28+'[1]06-2018'!H28</f>
        <v>0</v>
      </c>
      <c r="I28" s="10">
        <f>'[1]07-2017'!I28+'[1]08-2017'!I28+'[1]09-2017'!I28+'[1]10-2017'!I28+'[1]11-2017'!I28+'[1]12-2017'!I28+'[1]01-2018'!I28+'[1]02-2018'!I28+'[1]03-2018'!I28+'[1]04-2018'!I28+'[1]05-2018'!I28+'[1]06-2018'!I28</f>
        <v>0</v>
      </c>
      <c r="J28" s="10">
        <f>'[1]07-2017'!J28+'[1]08-2017'!J28+'[1]09-2017'!J28+'[1]10-2017'!J28+'[1]11-2017'!J28+'[1]12-2017'!J28+'[1]01-2018'!J28+'[1]02-2018'!J28+'[1]03-2018'!J28+'[1]04-2018'!J28+'[1]05-2018'!J28+'[1]06-2018'!J28</f>
        <v>0</v>
      </c>
      <c r="K28" s="10">
        <f t="shared" si="3"/>
        <v>0</v>
      </c>
      <c r="L28" s="11"/>
      <c r="M28" s="10">
        <f t="shared" si="4"/>
        <v>218.3</v>
      </c>
      <c r="N28" s="10"/>
      <c r="O28" s="10">
        <f t="shared" si="5"/>
        <v>218.3</v>
      </c>
      <c r="P28" s="11"/>
      <c r="Q28" s="12">
        <v>64.47</v>
      </c>
      <c r="R28" s="12">
        <v>0</v>
      </c>
      <c r="S28" s="12">
        <f t="shared" si="0"/>
        <v>64.47</v>
      </c>
      <c r="T28" s="12">
        <f t="shared" si="1"/>
        <v>153.83000000000001</v>
      </c>
    </row>
    <row r="29" spans="1:20">
      <c r="A29" s="9" t="s">
        <v>40</v>
      </c>
      <c r="C29" s="10">
        <f>'[1]07-2017'!C29+'[1]08-2017'!C29+'[1]09-2017'!C29+'[1]10-2017'!C29+'[1]11-2017'!C29+'[1]12-2017'!C29+'[1]01-2018'!C29+'[1]02-2018'!C29+'[1]03-2018'!C29+'[1]04-2018'!C29+'[1]05-2018'!C29+'[1]06-2018'!C29</f>
        <v>4424</v>
      </c>
      <c r="D29" s="10">
        <f>'[1]07-2017'!D29+'[1]08-2017'!D29+'[1]09-2017'!D29+'[1]10-2017'!D29+'[1]11-2017'!D29+'[1]12-2017'!D29+'[1]01-2018'!D29+'[1]02-2018'!D29+'[1]03-2018'!D29+'[1]04-2018'!D29+'[1]05-2018'!D29+'[1]06-2018'!D29</f>
        <v>0</v>
      </c>
      <c r="E29" s="10">
        <f>'[1]07-2017'!E29+'[1]08-2017'!E29+'[1]09-2017'!E29+'[1]10-2017'!E29+'[1]11-2017'!E29+'[1]12-2017'!E29+'[1]01-2018'!E29+'[1]02-2018'!E29+'[1]03-2018'!E29+'[1]04-2018'!E29+'[1]05-2018'!E29+'[1]06-2018'!E29</f>
        <v>0</v>
      </c>
      <c r="F29" s="10">
        <f t="shared" si="2"/>
        <v>4424</v>
      </c>
      <c r="G29" s="11"/>
      <c r="H29" s="10">
        <f>'[1]07-2017'!H29+'[1]08-2017'!H29+'[1]09-2017'!H29+'[1]10-2017'!H29+'[1]11-2017'!H29+'[1]12-2017'!H29+'[1]01-2018'!H29+'[1]02-2018'!H29+'[1]03-2018'!H29+'[1]04-2018'!H29+'[1]05-2018'!H29+'[1]06-2018'!H29</f>
        <v>-4641.6099999999997</v>
      </c>
      <c r="I29" s="10">
        <f>'[1]07-2017'!I29+'[1]08-2017'!I29+'[1]09-2017'!I29+'[1]10-2017'!I29+'[1]11-2017'!I29+'[1]12-2017'!I29+'[1]01-2018'!I29+'[1]02-2018'!I29+'[1]03-2018'!I29+'[1]04-2018'!I29+'[1]05-2018'!I29+'[1]06-2018'!I29</f>
        <v>0</v>
      </c>
      <c r="J29" s="10">
        <f>'[1]07-2017'!J29+'[1]08-2017'!J29+'[1]09-2017'!J29+'[1]10-2017'!J29+'[1]11-2017'!J29+'[1]12-2017'!J29+'[1]01-2018'!J29+'[1]02-2018'!J29+'[1]03-2018'!J29+'[1]04-2018'!J29+'[1]05-2018'!J29+'[1]06-2018'!J29</f>
        <v>0</v>
      </c>
      <c r="K29" s="10">
        <f t="shared" si="3"/>
        <v>-4641.6099999999997</v>
      </c>
      <c r="L29" s="11"/>
      <c r="M29" s="10">
        <f t="shared" si="4"/>
        <v>-217.60999999999967</v>
      </c>
      <c r="N29" s="10"/>
      <c r="O29" s="10">
        <f t="shared" si="5"/>
        <v>-217.60999999999967</v>
      </c>
      <c r="P29" s="11"/>
      <c r="Q29" s="12">
        <v>4433</v>
      </c>
      <c r="R29" s="12">
        <v>-4842.76</v>
      </c>
      <c r="S29" s="12">
        <f t="shared" si="0"/>
        <v>-409.76000000000022</v>
      </c>
      <c r="T29" s="12">
        <f t="shared" si="1"/>
        <v>192.15000000000055</v>
      </c>
    </row>
    <row r="30" spans="1:20">
      <c r="A30" s="9" t="s">
        <v>41</v>
      </c>
      <c r="C30" s="10">
        <f>'[1]07-2017'!C30+'[1]08-2017'!C30+'[1]09-2017'!C30+'[1]10-2017'!C30+'[1]11-2017'!C30+'[1]12-2017'!C30+'[1]01-2018'!C30+'[1]02-2018'!C30+'[1]03-2018'!C30+'[1]04-2018'!C30+'[1]05-2018'!C30+'[1]06-2018'!C30</f>
        <v>80</v>
      </c>
      <c r="D30" s="10">
        <f>'[1]07-2017'!D30+'[1]08-2017'!D30+'[1]09-2017'!D30+'[1]10-2017'!D30+'[1]11-2017'!D30+'[1]12-2017'!D30+'[1]01-2018'!D30+'[1]02-2018'!D30+'[1]03-2018'!D30+'[1]04-2018'!D30+'[1]05-2018'!D30+'[1]06-2018'!D30</f>
        <v>0</v>
      </c>
      <c r="E30" s="10">
        <f>'[1]07-2017'!E30+'[1]08-2017'!E30+'[1]09-2017'!E30+'[1]10-2017'!E30+'[1]11-2017'!E30+'[1]12-2017'!E30+'[1]01-2018'!E30+'[1]02-2018'!E30+'[1]03-2018'!E30+'[1]04-2018'!E30+'[1]05-2018'!E30+'[1]06-2018'!E30</f>
        <v>0</v>
      </c>
      <c r="F30" s="10">
        <f t="shared" si="2"/>
        <v>80</v>
      </c>
      <c r="G30" s="11"/>
      <c r="H30" s="10">
        <f>'[1]07-2017'!H30+'[1]08-2017'!H30+'[1]09-2017'!H30+'[1]10-2017'!H30+'[1]11-2017'!H30+'[1]12-2017'!H30+'[1]01-2018'!H30+'[1]02-2018'!H30+'[1]03-2018'!H30+'[1]04-2018'!H30+'[1]05-2018'!H30+'[1]06-2018'!H30</f>
        <v>0</v>
      </c>
      <c r="I30" s="10">
        <f>'[1]07-2017'!I30+'[1]08-2017'!I30+'[1]09-2017'!I30+'[1]10-2017'!I30+'[1]11-2017'!I30+'[1]12-2017'!I30+'[1]01-2018'!I30+'[1]02-2018'!I30+'[1]03-2018'!I30+'[1]04-2018'!I30+'[1]05-2018'!I30+'[1]06-2018'!I30</f>
        <v>0</v>
      </c>
      <c r="J30" s="10">
        <f>'[1]07-2017'!J30+'[1]08-2017'!J30+'[1]09-2017'!J30+'[1]10-2017'!J30+'[1]11-2017'!J30+'[1]12-2017'!J30+'[1]01-2018'!J30+'[1]02-2018'!J30+'[1]03-2018'!J30+'[1]04-2018'!J30+'[1]05-2018'!J30+'[1]06-2018'!J30</f>
        <v>0</v>
      </c>
      <c r="K30" s="10">
        <f t="shared" si="3"/>
        <v>0</v>
      </c>
      <c r="L30" s="11"/>
      <c r="M30" s="10">
        <f t="shared" si="4"/>
        <v>80</v>
      </c>
      <c r="N30" s="10"/>
      <c r="O30" s="10">
        <f t="shared" si="5"/>
        <v>80</v>
      </c>
      <c r="P30" s="11"/>
      <c r="Q30" s="12">
        <v>1474.13</v>
      </c>
      <c r="R30" s="12">
        <v>0</v>
      </c>
      <c r="S30" s="12">
        <f t="shared" si="0"/>
        <v>1474.13</v>
      </c>
      <c r="T30" s="12">
        <f t="shared" si="1"/>
        <v>-1394.13</v>
      </c>
    </row>
    <row r="31" spans="1:20">
      <c r="A31" s="9" t="s">
        <v>42</v>
      </c>
      <c r="C31" s="10">
        <f>'[1]07-2017'!C31+'[1]08-2017'!C31+'[1]09-2017'!C31+'[1]10-2017'!C31+'[1]11-2017'!C31+'[1]12-2017'!C31+'[1]01-2018'!C31+'[1]02-2018'!C31+'[1]03-2018'!C31+'[1]04-2018'!C31+'[1]05-2018'!C31+'[1]06-2018'!C31</f>
        <v>24658.589999999997</v>
      </c>
      <c r="D31" s="10">
        <f>'[1]07-2017'!D31+'[1]08-2017'!D31+'[1]09-2017'!D31+'[1]10-2017'!D31+'[1]11-2017'!D31+'[1]12-2017'!D31+'[1]01-2018'!D31+'[1]02-2018'!D31+'[1]03-2018'!D31+'[1]04-2018'!D31+'[1]05-2018'!D31+'[1]06-2018'!D31</f>
        <v>-2643.2</v>
      </c>
      <c r="E31" s="10">
        <f>'[1]07-2017'!E31+'[1]08-2017'!E31+'[1]09-2017'!E31+'[1]10-2017'!E31+'[1]11-2017'!E31+'[1]12-2017'!E31+'[1]01-2018'!E31+'[1]02-2018'!E31+'[1]03-2018'!E31+'[1]04-2018'!E31+'[1]05-2018'!E31+'[1]06-2018'!E31</f>
        <v>0</v>
      </c>
      <c r="F31" s="10">
        <f t="shared" si="2"/>
        <v>22015.389999999996</v>
      </c>
      <c r="G31" s="11"/>
      <c r="H31" s="10">
        <f>'[1]07-2017'!H31+'[1]08-2017'!H31+'[1]09-2017'!H31+'[1]10-2017'!H31+'[1]11-2017'!H31+'[1]12-2017'!H31+'[1]01-2018'!H31+'[1]02-2018'!H31+'[1]03-2018'!H31+'[1]04-2018'!H31+'[1]05-2018'!H31+'[1]06-2018'!H31</f>
        <v>-36.9</v>
      </c>
      <c r="I31" s="10">
        <f>'[1]07-2017'!I31+'[1]08-2017'!I31+'[1]09-2017'!I31+'[1]10-2017'!I31+'[1]11-2017'!I31+'[1]12-2017'!I31+'[1]01-2018'!I31+'[1]02-2018'!I31+'[1]03-2018'!I31+'[1]04-2018'!I31+'[1]05-2018'!I31+'[1]06-2018'!I31</f>
        <v>0</v>
      </c>
      <c r="J31" s="10">
        <f>'[1]07-2017'!J31+'[1]08-2017'!J31+'[1]09-2017'!J31+'[1]10-2017'!J31+'[1]11-2017'!J31+'[1]12-2017'!J31+'[1]01-2018'!J31+'[1]02-2018'!J31+'[1]03-2018'!J31+'[1]04-2018'!J31+'[1]05-2018'!J31+'[1]06-2018'!J31</f>
        <v>0</v>
      </c>
      <c r="K31" s="10">
        <f t="shared" si="3"/>
        <v>-36.9</v>
      </c>
      <c r="L31" s="11"/>
      <c r="M31" s="10">
        <f t="shared" si="4"/>
        <v>21978.489999999994</v>
      </c>
      <c r="N31" s="10"/>
      <c r="O31" s="10">
        <f t="shared" si="5"/>
        <v>21978.489999999994</v>
      </c>
      <c r="P31" s="11"/>
      <c r="Q31" s="12">
        <v>5256.1200000000008</v>
      </c>
      <c r="R31" s="12">
        <v>0</v>
      </c>
      <c r="S31" s="12">
        <f t="shared" si="0"/>
        <v>5256.1200000000008</v>
      </c>
      <c r="T31" s="12">
        <f t="shared" si="1"/>
        <v>16722.369999999995</v>
      </c>
    </row>
    <row r="32" spans="1:20">
      <c r="A32" s="9" t="s">
        <v>43</v>
      </c>
      <c r="C32" s="10">
        <f>'[1]07-2017'!C32+'[1]08-2017'!C32+'[1]09-2017'!C32+'[1]10-2017'!C32+'[1]11-2017'!C32+'[1]12-2017'!C32+'[1]01-2018'!C32+'[1]02-2018'!C32+'[1]03-2018'!C32+'[1]04-2018'!C32+'[1]05-2018'!C32+'[1]06-2018'!C32</f>
        <v>14771.249999999996</v>
      </c>
      <c r="D32" s="10">
        <f>'[1]07-2017'!D32+'[1]08-2017'!D32+'[1]09-2017'!D32+'[1]10-2017'!D32+'[1]11-2017'!D32+'[1]12-2017'!D32+'[1]01-2018'!D32+'[1]02-2018'!D32+'[1]03-2018'!D32+'[1]04-2018'!D32+'[1]05-2018'!D32+'[1]06-2018'!D32</f>
        <v>0</v>
      </c>
      <c r="E32" s="10">
        <f>'[1]07-2017'!E32+'[1]08-2017'!E32+'[1]09-2017'!E32+'[1]10-2017'!E32+'[1]11-2017'!E32+'[1]12-2017'!E32+'[1]01-2018'!E32+'[1]02-2018'!E32+'[1]03-2018'!E32+'[1]04-2018'!E32+'[1]05-2018'!E32+'[1]06-2018'!E32</f>
        <v>0</v>
      </c>
      <c r="F32" s="10">
        <f t="shared" si="2"/>
        <v>14771.249999999996</v>
      </c>
      <c r="G32" s="11"/>
      <c r="H32" s="10">
        <f>'[1]07-2017'!H32+'[1]08-2017'!H32+'[1]09-2017'!H32+'[1]10-2017'!H32+'[1]11-2017'!H32+'[1]12-2017'!H32+'[1]01-2018'!H32+'[1]02-2018'!H32+'[1]03-2018'!H32+'[1]04-2018'!H32+'[1]05-2018'!H32+'[1]06-2018'!H32</f>
        <v>-95.11</v>
      </c>
      <c r="I32" s="10">
        <f>'[1]07-2017'!I32+'[1]08-2017'!I32+'[1]09-2017'!I32+'[1]10-2017'!I32+'[1]11-2017'!I32+'[1]12-2017'!I32+'[1]01-2018'!I32+'[1]02-2018'!I32+'[1]03-2018'!I32+'[1]04-2018'!I32+'[1]05-2018'!I32+'[1]06-2018'!I32</f>
        <v>0</v>
      </c>
      <c r="J32" s="10">
        <f>'[1]07-2017'!J32+'[1]08-2017'!J32+'[1]09-2017'!J32+'[1]10-2017'!J32+'[1]11-2017'!J32+'[1]12-2017'!J32+'[1]01-2018'!J32+'[1]02-2018'!J32+'[1]03-2018'!J32+'[1]04-2018'!J32+'[1]05-2018'!J32+'[1]06-2018'!J32</f>
        <v>0</v>
      </c>
      <c r="K32" s="10">
        <f t="shared" si="3"/>
        <v>-95.11</v>
      </c>
      <c r="L32" s="11"/>
      <c r="M32" s="10">
        <f t="shared" si="4"/>
        <v>14676.139999999996</v>
      </c>
      <c r="N32" s="10"/>
      <c r="O32" s="10">
        <f t="shared" si="5"/>
        <v>14676.139999999996</v>
      </c>
      <c r="P32" s="11"/>
      <c r="Q32" s="12">
        <v>15582</v>
      </c>
      <c r="R32" s="12">
        <v>0</v>
      </c>
      <c r="S32" s="12">
        <f t="shared" si="0"/>
        <v>15582</v>
      </c>
      <c r="T32" s="12">
        <f t="shared" si="1"/>
        <v>-905.86000000000422</v>
      </c>
    </row>
    <row r="33" spans="1:20">
      <c r="A33" s="9" t="s">
        <v>44</v>
      </c>
      <c r="C33" s="10">
        <f>'[1]07-2017'!C33+'[1]08-2017'!C33+'[1]09-2017'!C33+'[1]10-2017'!C33+'[1]11-2017'!C33+'[1]12-2017'!C33+'[1]01-2018'!C33+'[1]02-2018'!C33+'[1]03-2018'!C33+'[1]04-2018'!C33+'[1]05-2018'!C33+'[1]06-2018'!C33</f>
        <v>6531.33</v>
      </c>
      <c r="D33" s="10">
        <f>'[1]07-2017'!D33+'[1]08-2017'!D33+'[1]09-2017'!D33+'[1]10-2017'!D33+'[1]11-2017'!D33+'[1]12-2017'!D33+'[1]01-2018'!D33+'[1]02-2018'!D33+'[1]03-2018'!D33+'[1]04-2018'!D33+'[1]05-2018'!D33+'[1]06-2018'!D33</f>
        <v>0</v>
      </c>
      <c r="E33" s="10">
        <f>'[1]07-2017'!E33+'[1]08-2017'!E33+'[1]09-2017'!E33+'[1]10-2017'!E33+'[1]11-2017'!E33+'[1]12-2017'!E33+'[1]01-2018'!E33+'[1]02-2018'!E33+'[1]03-2018'!E33+'[1]04-2018'!E33+'[1]05-2018'!E33+'[1]06-2018'!E33</f>
        <v>0</v>
      </c>
      <c r="F33" s="10">
        <f t="shared" si="2"/>
        <v>6531.33</v>
      </c>
      <c r="G33" s="11"/>
      <c r="H33" s="10">
        <f>'[1]07-2017'!H33+'[1]08-2017'!H33+'[1]09-2017'!H33+'[1]10-2017'!H33+'[1]11-2017'!H33+'[1]12-2017'!H33+'[1]01-2018'!H33+'[1]02-2018'!H33+'[1]03-2018'!H33+'[1]04-2018'!H33+'[1]05-2018'!H33+'[1]06-2018'!H33</f>
        <v>-3014.96</v>
      </c>
      <c r="I33" s="10">
        <f>'[1]07-2017'!I33+'[1]08-2017'!I33+'[1]09-2017'!I33+'[1]10-2017'!I33+'[1]11-2017'!I33+'[1]12-2017'!I33+'[1]01-2018'!I33+'[1]02-2018'!I33+'[1]03-2018'!I33+'[1]04-2018'!I33+'[1]05-2018'!I33+'[1]06-2018'!I33</f>
        <v>0</v>
      </c>
      <c r="J33" s="10">
        <f>'[1]07-2017'!J33+'[1]08-2017'!J33+'[1]09-2017'!J33+'[1]10-2017'!J33+'[1]11-2017'!J33+'[1]12-2017'!J33+'[1]01-2018'!J33+'[1]02-2018'!J33+'[1]03-2018'!J33+'[1]04-2018'!J33+'[1]05-2018'!J33+'[1]06-2018'!J33</f>
        <v>0</v>
      </c>
      <c r="K33" s="10">
        <f t="shared" si="3"/>
        <v>-3014.96</v>
      </c>
      <c r="L33" s="11"/>
      <c r="M33" s="10">
        <f t="shared" si="4"/>
        <v>3516.37</v>
      </c>
      <c r="N33" s="10"/>
      <c r="O33" s="10">
        <f t="shared" si="5"/>
        <v>3516.37</v>
      </c>
      <c r="P33" s="11"/>
      <c r="Q33" s="12">
        <v>6864.44</v>
      </c>
      <c r="R33" s="12">
        <v>-3948.0200000000004</v>
      </c>
      <c r="S33" s="12">
        <f t="shared" si="0"/>
        <v>2916.4199999999992</v>
      </c>
      <c r="T33" s="12">
        <f t="shared" si="1"/>
        <v>599.95000000000073</v>
      </c>
    </row>
    <row r="34" spans="1:20">
      <c r="A34" s="9"/>
      <c r="C34" s="10">
        <f>'[1]07-2017'!C34+'[1]08-2017'!C34+'[1]09-2017'!C34+'[1]10-2017'!C34+'[1]11-2017'!C34+'[1]12-2017'!C34+'[1]01-2018'!C34+'[1]02-2018'!C34+'[1]03-2018'!C34+'[1]04-2018'!C34+'[1]05-2018'!C34+'[1]06-2018'!C34</f>
        <v>0</v>
      </c>
      <c r="D34" s="10">
        <f>'[1]07-2017'!D34+'[1]08-2017'!D34+'[1]09-2017'!D34+'[1]10-2017'!D34+'[1]11-2017'!D34+'[1]12-2017'!D34+'[1]01-2018'!D34+'[1]02-2018'!D34+'[1]03-2018'!D34+'[1]04-2018'!D34+'[1]05-2018'!D34+'[1]06-2018'!D34</f>
        <v>0</v>
      </c>
      <c r="E34" s="10">
        <f>'[1]07-2017'!E34+'[1]08-2017'!E34+'[1]09-2017'!E34+'[1]10-2017'!E34+'[1]11-2017'!E34+'[1]12-2017'!E34+'[1]01-2018'!E34+'[1]02-2018'!E34+'[1]03-2018'!E34+'[1]04-2018'!E34+'[1]05-2018'!E34+'[1]06-2018'!E34</f>
        <v>0</v>
      </c>
      <c r="F34" s="10">
        <f t="shared" si="2"/>
        <v>0</v>
      </c>
      <c r="G34" s="11"/>
      <c r="H34" s="10">
        <f>'[1]07-2017'!H34+'[1]08-2017'!H34+'[1]09-2017'!H34+'[1]10-2017'!H34+'[1]11-2017'!H34+'[1]12-2017'!H34+'[1]01-2018'!H34+'[1]02-2018'!H34+'[1]03-2018'!H34+'[1]04-2018'!H34+'[1]05-2018'!H34+'[1]06-2018'!H34</f>
        <v>0</v>
      </c>
      <c r="I34" s="10">
        <f>'[1]07-2017'!I34+'[1]08-2017'!I34+'[1]09-2017'!I34+'[1]10-2017'!I34+'[1]11-2017'!I34+'[1]12-2017'!I34+'[1]01-2018'!I34+'[1]02-2018'!I34+'[1]03-2018'!I34+'[1]04-2018'!I34+'[1]05-2018'!I34+'[1]06-2018'!I34</f>
        <v>0</v>
      </c>
      <c r="J34" s="10">
        <f>'[1]07-2017'!J34+'[1]08-2017'!J34+'[1]09-2017'!J34+'[1]10-2017'!J34+'[1]11-2017'!J34+'[1]12-2017'!J34+'[1]01-2018'!J34+'[1]02-2018'!J34+'[1]03-2018'!J34+'[1]04-2018'!J34+'[1]05-2018'!J34+'[1]06-2018'!J34</f>
        <v>0</v>
      </c>
      <c r="K34" s="10">
        <f t="shared" si="3"/>
        <v>0</v>
      </c>
      <c r="L34" s="11"/>
      <c r="M34" s="10">
        <f t="shared" si="4"/>
        <v>0</v>
      </c>
      <c r="N34" s="10"/>
      <c r="O34" s="10">
        <f t="shared" si="5"/>
        <v>0</v>
      </c>
      <c r="P34" s="11"/>
      <c r="Q34" s="12">
        <f>F34</f>
        <v>0</v>
      </c>
      <c r="R34" s="12">
        <f>K34</f>
        <v>0</v>
      </c>
      <c r="S34" s="12">
        <f t="shared" si="0"/>
        <v>0</v>
      </c>
      <c r="T34" s="12">
        <f t="shared" si="1"/>
        <v>0</v>
      </c>
    </row>
    <row r="35" spans="1:20">
      <c r="A35" s="9" t="s">
        <v>45</v>
      </c>
      <c r="C35" s="10">
        <f>'[1]07-2017'!C50+'[1]08-2017'!C50+'[1]09-2017'!C50+'[1]10-2017'!C50+'[1]11-2017'!C50+'[1]12-2017'!C50+'[1]01-2018'!C50+'[1]02-2018'!C50+'[1]03-2018'!C50+'[1]04-2018'!C50+'[1]05-2018'!C50+'[1]06-2018'!C50</f>
        <v>0</v>
      </c>
      <c r="D35" s="10">
        <f>'[1]07-2017'!D50+'[1]08-2017'!D50+'[1]09-2017'!D50+'[1]10-2017'!D50+'[1]11-2017'!D50+'[1]12-2017'!D50+'[1]01-2018'!D50+'[1]02-2018'!D50+'[1]03-2018'!D50+'[1]04-2018'!D50+'[1]05-2018'!D50+'[1]06-2018'!D50</f>
        <v>0</v>
      </c>
      <c r="E35" s="10">
        <f>'[1]07-2017'!E50+'[1]08-2017'!E50+'[1]09-2017'!E50+'[1]10-2017'!E50+'[1]11-2017'!E50+'[1]12-2017'!E50+'[1]01-2018'!E50+'[1]02-2018'!E50+'[1]03-2018'!E50+'[1]04-2018'!E50+'[1]05-2018'!E50+'[1]06-2018'!E50</f>
        <v>0</v>
      </c>
      <c r="F35" s="10">
        <f>SUM(C35:D35)</f>
        <v>0</v>
      </c>
      <c r="G35" s="11"/>
      <c r="H35" s="10">
        <f>'[1]07-2017'!H50+'[1]08-2017'!H50+'[1]09-2017'!H50+'[1]10-2017'!H50+'[1]11-2017'!H50+'[1]12-2017'!H50+'[1]01-2018'!H50+'[1]02-2018'!H50+'[1]03-2018'!H50+'[1]04-2018'!H50+'[1]05-2018'!H50+'[1]06-2018'!H50</f>
        <v>0</v>
      </c>
      <c r="I35" s="10">
        <f>'[1]07-2017'!I50+'[1]08-2017'!I50+'[1]09-2017'!I50+'[1]10-2017'!I50+'[1]11-2017'!I50+'[1]12-2017'!I50+'[1]01-2018'!I50+'[1]02-2018'!I50+'[1]03-2018'!I50+'[1]04-2018'!I50+'[1]05-2018'!I50+'[1]06-2018'!I50</f>
        <v>0</v>
      </c>
      <c r="J35" s="10">
        <f>'[1]07-2017'!J50+'[1]08-2017'!J50+'[1]09-2017'!J50+'[1]10-2017'!J50+'[1]11-2017'!J50+'[1]12-2017'!J50+'[1]01-2018'!J50+'[1]02-2018'!J50+'[1]03-2018'!J50+'[1]04-2018'!J50+'[1]05-2018'!J50+'[1]06-2018'!J50</f>
        <v>0</v>
      </c>
      <c r="K35" s="10">
        <f>SUM(H35:I35)</f>
        <v>0</v>
      </c>
      <c r="L35" s="11"/>
      <c r="M35" s="10">
        <f>F35+K35</f>
        <v>0</v>
      </c>
      <c r="N35" s="10">
        <v>70000</v>
      </c>
      <c r="O35" s="10">
        <f>M35-N35</f>
        <v>-70000</v>
      </c>
      <c r="P35" s="11"/>
      <c r="Q35" s="12">
        <v>0</v>
      </c>
      <c r="R35" s="12">
        <v>0</v>
      </c>
      <c r="S35" s="12">
        <f t="shared" si="0"/>
        <v>0</v>
      </c>
      <c r="T35" s="12">
        <f t="shared" si="1"/>
        <v>0</v>
      </c>
    </row>
    <row r="36" spans="1:20">
      <c r="A36" s="13"/>
      <c r="C36" s="14"/>
      <c r="D36" s="14"/>
      <c r="E36" s="14"/>
      <c r="F36" s="14"/>
      <c r="G36" s="11"/>
      <c r="H36" s="14"/>
      <c r="I36" s="14"/>
      <c r="J36" s="14"/>
      <c r="K36" s="14"/>
      <c r="L36" s="11"/>
      <c r="M36" s="14"/>
      <c r="N36" s="14"/>
      <c r="O36" s="14"/>
      <c r="P36" s="11"/>
      <c r="Q36" s="14"/>
      <c r="R36" s="14"/>
      <c r="S36" s="14"/>
      <c r="T36" s="14"/>
    </row>
    <row r="37" spans="1:20">
      <c r="A37" s="15" t="s">
        <v>45</v>
      </c>
      <c r="C37" s="16">
        <f>SUM(C6:C36)</f>
        <v>98462.705000000002</v>
      </c>
      <c r="D37" s="16">
        <f>SUM(D6:D36)</f>
        <v>-2643.2</v>
      </c>
      <c r="E37" s="16">
        <f>SUM(E6:E36)</f>
        <v>0</v>
      </c>
      <c r="F37" s="16">
        <f>SUM(F6:F36)</f>
        <v>95819.505000000005</v>
      </c>
      <c r="G37" s="11"/>
      <c r="H37" s="16">
        <f>SUM(H6:H36)</f>
        <v>-32926.01</v>
      </c>
      <c r="I37" s="16">
        <f>SUM(I6:I36)</f>
        <v>0</v>
      </c>
      <c r="J37" s="16">
        <f>SUM(J6:J36)</f>
        <v>0</v>
      </c>
      <c r="K37" s="16">
        <f>SUM(K6:K36)</f>
        <v>-32926.01</v>
      </c>
      <c r="L37" s="11"/>
      <c r="M37" s="16">
        <f>SUM(M6:M36)</f>
        <v>62893.495000000003</v>
      </c>
      <c r="N37" s="16">
        <f>SUM(N6:N36)</f>
        <v>70000</v>
      </c>
      <c r="O37" s="16">
        <f>SUM(O6:O36)</f>
        <v>-7106.5049999999974</v>
      </c>
      <c r="P37" s="11"/>
      <c r="Q37" s="16">
        <f>SUM(Q6:Q36)</f>
        <v>116214.89000000001</v>
      </c>
      <c r="R37" s="16">
        <f>SUM(R6:R36)</f>
        <v>-31096.38</v>
      </c>
      <c r="S37" s="16">
        <f>SUM(S6:S36)</f>
        <v>85118.50999999998</v>
      </c>
      <c r="T37" s="16">
        <f>SUM(T6:T36)</f>
        <v>-22225.014999999999</v>
      </c>
    </row>
    <row r="38" spans="1:20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</sheetData>
  <pageMargins left="0.5" right="0.5" top="0.5" bottom="0.5" header="0.25" footer="0.25"/>
  <pageSetup scale="47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4" sqref="B14"/>
    </sheetView>
  </sheetViews>
  <sheetFormatPr baseColWidth="10" defaultRowHeight="14" x14ac:dyDescent="0"/>
  <cols>
    <col min="1" max="1" width="24" bestFit="1" customWidth="1"/>
  </cols>
  <sheetData>
    <row r="1" spans="1:2" ht="20">
      <c r="A1" s="108" t="s">
        <v>222</v>
      </c>
    </row>
    <row r="2" spans="1:2">
      <c r="A2" s="109"/>
    </row>
    <row r="3" spans="1:2">
      <c r="A3" s="109"/>
    </row>
    <row r="4" spans="1:2">
      <c r="A4" s="109"/>
    </row>
    <row r="5" spans="1:2">
      <c r="A5" s="109"/>
    </row>
    <row r="6" spans="1:2">
      <c r="A6" s="109"/>
    </row>
    <row r="7" spans="1:2" ht="15">
      <c r="A7" s="110" t="s">
        <v>223</v>
      </c>
      <c r="B7" s="112">
        <f>3113.23+2302.28</f>
        <v>5415.51</v>
      </c>
    </row>
    <row r="8" spans="1:2">
      <c r="A8" s="109"/>
    </row>
    <row r="9" spans="1:2">
      <c r="A9" s="109" t="s">
        <v>224</v>
      </c>
      <c r="B9" s="113">
        <v>-2351.56</v>
      </c>
    </row>
    <row r="10" spans="1:2">
      <c r="A10" s="109" t="s">
        <v>209</v>
      </c>
      <c r="B10" s="114">
        <v>-264</v>
      </c>
    </row>
    <row r="11" spans="1:2">
      <c r="A11" s="109" t="s">
        <v>225</v>
      </c>
      <c r="B11" s="113">
        <f>B9+B10</f>
        <v>-2615.56</v>
      </c>
    </row>
    <row r="12" spans="1:2">
      <c r="A12" s="109"/>
    </row>
    <row r="13" spans="1:2">
      <c r="A13" s="109"/>
    </row>
    <row r="14" spans="1:2" ht="16" thickBot="1">
      <c r="A14" s="111" t="s">
        <v>226</v>
      </c>
      <c r="B14" s="115">
        <f>B7+B11</f>
        <v>2799.9500000000003</v>
      </c>
    </row>
    <row r="15" spans="1:2" ht="15" thickTop="1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93"/>
  <sheetViews>
    <sheetView showGridLines="0" workbookViewId="0">
      <pane xSplit="1" ySplit="5" topLeftCell="B53" activePane="bottomRight" state="frozen"/>
      <selection activeCell="M166" sqref="M166"/>
      <selection pane="topRight" activeCell="M166" sqref="M166"/>
      <selection pane="bottomLeft" activeCell="M166" sqref="M166"/>
      <selection pane="bottomRight" activeCell="M24" sqref="M24"/>
    </sheetView>
  </sheetViews>
  <sheetFormatPr baseColWidth="10" defaultColWidth="11.5" defaultRowHeight="11" x14ac:dyDescent="0"/>
  <cols>
    <col min="1" max="1" width="52.1640625" style="2" customWidth="1"/>
    <col min="2" max="2" width="1.5" style="2" customWidth="1"/>
    <col min="3" max="5" width="12.83203125" style="2" hidden="1" customWidth="1"/>
    <col min="6" max="6" width="12.83203125" style="2" customWidth="1"/>
    <col min="7" max="7" width="1.5" style="2" hidden="1" customWidth="1"/>
    <col min="8" max="10" width="12.83203125" style="2" hidden="1" customWidth="1"/>
    <col min="11" max="11" width="12.83203125" style="2" customWidth="1"/>
    <col min="12" max="12" width="1.5" style="2" customWidth="1"/>
    <col min="13" max="15" width="12.83203125" style="2" customWidth="1"/>
    <col min="16" max="16" width="1.5" style="2" customWidth="1"/>
    <col min="17" max="18" width="12.83203125" style="2" hidden="1" customWidth="1"/>
    <col min="19" max="20" width="12.83203125" style="2" customWidth="1"/>
    <col min="21" max="16384" width="11.5" style="2"/>
  </cols>
  <sheetData>
    <row r="1" spans="1:20" ht="15">
      <c r="A1" s="1" t="s">
        <v>0</v>
      </c>
    </row>
    <row r="2" spans="1:20">
      <c r="A2" s="3" t="s">
        <v>1</v>
      </c>
    </row>
    <row r="3" spans="1:20">
      <c r="A3" s="3" t="str">
        <f>[1]BalSheet!A3</f>
        <v>For the 2017 - 2018 School Year</v>
      </c>
    </row>
    <row r="5" spans="1:20" ht="55">
      <c r="A5" s="4" t="s">
        <v>2</v>
      </c>
      <c r="C5" s="5" t="s">
        <v>3</v>
      </c>
      <c r="D5" s="5" t="s">
        <v>4</v>
      </c>
      <c r="E5" s="5" t="s">
        <v>5</v>
      </c>
      <c r="F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M5" s="5" t="s">
        <v>11</v>
      </c>
      <c r="N5" s="5" t="s">
        <v>12</v>
      </c>
      <c r="O5" s="5" t="s">
        <v>13</v>
      </c>
      <c r="Q5" s="5" t="s">
        <v>14</v>
      </c>
      <c r="R5" s="5" t="s">
        <v>15</v>
      </c>
      <c r="S5" s="5" t="s">
        <v>16</v>
      </c>
      <c r="T5" s="5" t="s">
        <v>17</v>
      </c>
    </row>
    <row r="6" spans="1:20">
      <c r="A6" s="17" t="s">
        <v>46</v>
      </c>
      <c r="C6" s="7"/>
      <c r="D6" s="7"/>
      <c r="E6" s="7"/>
      <c r="F6" s="7"/>
      <c r="G6" s="8"/>
      <c r="H6" s="7"/>
      <c r="I6" s="7"/>
      <c r="J6" s="7"/>
      <c r="K6" s="7"/>
      <c r="L6" s="8"/>
      <c r="M6" s="7"/>
      <c r="N6" s="7"/>
      <c r="O6" s="7"/>
      <c r="P6" s="8"/>
      <c r="Q6" s="7"/>
      <c r="R6" s="7"/>
      <c r="S6" s="7"/>
      <c r="T6" s="7"/>
    </row>
    <row r="7" spans="1:20">
      <c r="A7" s="9" t="s">
        <v>47</v>
      </c>
      <c r="C7" s="10">
        <f>'[1]07-2017'!C56+'[1]08-2017'!C56+'[1]09-2017'!C56+'[1]10-2017'!C56+'[1]11-2017'!C56+'[1]12-2017'!C56+'[1]01-2018'!C56+'[1]02-2018'!C56+'[1]03-2018'!C56+'[1]04-2018'!C56+'[1]05-2018'!C56+'[1]06-2018'!C56</f>
        <v>4278</v>
      </c>
      <c r="D7" s="10">
        <f>'[1]07-2017'!D56+'[1]08-2017'!D56+'[1]09-2017'!D56+'[1]10-2017'!D56+'[1]11-2017'!D56+'[1]12-2017'!D56+'[1]01-2018'!D56+'[1]02-2018'!D56+'[1]03-2018'!D56+'[1]04-2018'!D56+'[1]05-2018'!D56+'[1]06-2018'!D56</f>
        <v>-234.48</v>
      </c>
      <c r="E7" s="10">
        <f>'[1]07-2017'!E56+'[1]08-2017'!E56+'[1]09-2017'!E56+'[1]10-2017'!E56+'[1]11-2017'!E56+'[1]12-2017'!E56+'[1]01-2018'!E56+'[1]02-2018'!E56+'[1]03-2018'!E56+'[1]04-2018'!E56+'[1]05-2018'!E56+'[1]06-2018'!E56</f>
        <v>0</v>
      </c>
      <c r="F7" s="10">
        <f>SUM(C7:D7)</f>
        <v>4043.52</v>
      </c>
      <c r="G7" s="11"/>
      <c r="H7" s="10">
        <f>'[1]07-2017'!H56+'[1]08-2017'!H56+'[1]09-2017'!H56+'[1]10-2017'!H56+'[1]11-2017'!H56+'[1]12-2017'!H56+'[1]01-2018'!H56+'[1]02-2018'!H56+'[1]03-2018'!H56+'[1]04-2018'!H56+'[1]05-2018'!H56+'[1]06-2018'!H56</f>
        <v>-6270.67</v>
      </c>
      <c r="I7" s="10">
        <f>'[1]07-2017'!I56+'[1]08-2017'!I56+'[1]09-2017'!I56+'[1]10-2017'!I56+'[1]11-2017'!I56+'[1]12-2017'!I56+'[1]01-2018'!I56+'[1]02-2018'!I56+'[1]03-2018'!I56+'[1]04-2018'!I56+'[1]05-2018'!I56+'[1]06-2018'!I56</f>
        <v>0</v>
      </c>
      <c r="J7" s="10">
        <f>'[1]07-2017'!J56+'[1]08-2017'!J56+'[1]09-2017'!J56+'[1]10-2017'!J56+'[1]11-2017'!J56+'[1]12-2017'!J56+'[1]01-2018'!J56+'[1]02-2018'!J56+'[1]03-2018'!J56+'[1]04-2018'!J56+'[1]05-2018'!J56+'[1]06-2018'!J56</f>
        <v>0</v>
      </c>
      <c r="K7" s="10">
        <f>SUM(H7:I7)</f>
        <v>-6270.67</v>
      </c>
      <c r="L7" s="11"/>
      <c r="M7" s="10">
        <f>F7+K7</f>
        <v>-2227.15</v>
      </c>
      <c r="N7" s="18">
        <v>-2500</v>
      </c>
      <c r="O7" s="10">
        <f t="shared" ref="O7:O28" si="0">M7-N7</f>
        <v>272.84999999999991</v>
      </c>
      <c r="P7" s="11"/>
      <c r="Q7" s="12">
        <f>100+425</f>
        <v>525</v>
      </c>
      <c r="R7" s="12">
        <v>-2499.2799999999997</v>
      </c>
      <c r="S7" s="12">
        <f t="shared" ref="S7:S28" si="1">SUM(Q7:R7)</f>
        <v>-1974.2799999999997</v>
      </c>
      <c r="T7" s="12">
        <f t="shared" ref="T7:T28" si="2">M7-S7</f>
        <v>-252.87000000000035</v>
      </c>
    </row>
    <row r="8" spans="1:20">
      <c r="A8" s="9" t="s">
        <v>48</v>
      </c>
      <c r="C8" s="10">
        <f>'[1]07-2017'!C57+'[1]08-2017'!C57+'[1]09-2017'!C57+'[1]10-2017'!C57+'[1]11-2017'!C57+'[1]12-2017'!C57+'[1]01-2018'!C57+'[1]02-2018'!C57+'[1]03-2018'!C57+'[1]04-2018'!C57+'[1]05-2018'!C57+'[1]06-2018'!C57</f>
        <v>0</v>
      </c>
      <c r="D8" s="10">
        <f>'[1]07-2017'!D57+'[1]08-2017'!D57+'[1]09-2017'!D57+'[1]10-2017'!D57+'[1]11-2017'!D57+'[1]12-2017'!D57+'[1]01-2018'!D57+'[1]02-2018'!D57+'[1]03-2018'!D57+'[1]04-2018'!D57+'[1]05-2018'!D57+'[1]06-2018'!D57</f>
        <v>0</v>
      </c>
      <c r="E8" s="10">
        <f>'[1]07-2017'!E57+'[1]08-2017'!E57+'[1]09-2017'!E57+'[1]10-2017'!E57+'[1]11-2017'!E57+'[1]12-2017'!E57+'[1]01-2018'!E57+'[1]02-2018'!E57+'[1]03-2018'!E57+'[1]04-2018'!E57+'[1]05-2018'!E57+'[1]06-2018'!E57</f>
        <v>0</v>
      </c>
      <c r="F8" s="10">
        <f t="shared" ref="F8:F28" si="3">SUM(C8:D8)</f>
        <v>0</v>
      </c>
      <c r="G8" s="11"/>
      <c r="H8" s="10">
        <f>'[1]07-2017'!H57+'[1]08-2017'!H57+'[1]09-2017'!H57+'[1]10-2017'!H57+'[1]11-2017'!H57+'[1]12-2017'!H57+'[1]01-2018'!H57+'[1]02-2018'!H57+'[1]03-2018'!H57+'[1]04-2018'!H57+'[1]05-2018'!H57+'[1]06-2018'!H57</f>
        <v>-17000</v>
      </c>
      <c r="I8" s="10">
        <f>'[1]07-2017'!I57+'[1]08-2017'!I57+'[1]09-2017'!I57+'[1]10-2017'!I57+'[1]11-2017'!I57+'[1]12-2017'!I57+'[1]01-2018'!I57+'[1]02-2018'!I57+'[1]03-2018'!I57+'[1]04-2018'!I57+'[1]05-2018'!I57+'[1]06-2018'!I57</f>
        <v>0</v>
      </c>
      <c r="J8" s="10">
        <f>'[1]07-2017'!J57+'[1]08-2017'!J57+'[1]09-2017'!J57+'[1]10-2017'!J57+'[1]11-2017'!J57+'[1]12-2017'!J57+'[1]01-2018'!J57+'[1]02-2018'!J57+'[1]03-2018'!J57+'[1]04-2018'!J57+'[1]05-2018'!J57+'[1]06-2018'!J57</f>
        <v>0</v>
      </c>
      <c r="K8" s="10">
        <f t="shared" ref="K8:K28" si="4">SUM(H8:I8)</f>
        <v>-17000</v>
      </c>
      <c r="L8" s="11"/>
      <c r="M8" s="10">
        <f t="shared" ref="M8:M28" si="5">F8+K8</f>
        <v>-17000</v>
      </c>
      <c r="N8" s="18">
        <v>-17000</v>
      </c>
      <c r="O8" s="10">
        <f t="shared" si="0"/>
        <v>0</v>
      </c>
      <c r="P8" s="11"/>
      <c r="Q8" s="12">
        <v>180</v>
      </c>
      <c r="R8" s="12">
        <v>-15180</v>
      </c>
      <c r="S8" s="12">
        <f t="shared" si="1"/>
        <v>-15000</v>
      </c>
      <c r="T8" s="12">
        <f t="shared" si="2"/>
        <v>-2000</v>
      </c>
    </row>
    <row r="9" spans="1:20">
      <c r="A9" s="9" t="s">
        <v>49</v>
      </c>
      <c r="C9" s="10">
        <f>'[1]07-2017'!C58+'[1]08-2017'!C58+'[1]09-2017'!C58+'[1]10-2017'!C58+'[1]11-2017'!C58+'[1]12-2017'!C58+'[1]01-2018'!C58+'[1]02-2018'!C58+'[1]03-2018'!C58+'[1]04-2018'!C58+'[1]05-2018'!C58+'[1]06-2018'!C58</f>
        <v>0</v>
      </c>
      <c r="D9" s="10">
        <f>'[1]07-2017'!D58+'[1]08-2017'!D58+'[1]09-2017'!D58+'[1]10-2017'!D58+'[1]11-2017'!D58+'[1]12-2017'!D58+'[1]01-2018'!D58+'[1]02-2018'!D58+'[1]03-2018'!D58+'[1]04-2018'!D58+'[1]05-2018'!D58+'[1]06-2018'!D58</f>
        <v>0</v>
      </c>
      <c r="E9" s="10">
        <f>'[1]07-2017'!E58+'[1]08-2017'!E58+'[1]09-2017'!E58+'[1]10-2017'!E58+'[1]11-2017'!E58+'[1]12-2017'!E58+'[1]01-2018'!E58+'[1]02-2018'!E58+'[1]03-2018'!E58+'[1]04-2018'!E58+'[1]05-2018'!E58+'[1]06-2018'!E58</f>
        <v>0</v>
      </c>
      <c r="F9" s="10">
        <f t="shared" si="3"/>
        <v>0</v>
      </c>
      <c r="G9" s="11"/>
      <c r="H9" s="10">
        <f>'[1]07-2017'!H58+'[1]08-2017'!H58+'[1]09-2017'!H58+'[1]10-2017'!H58+'[1]11-2017'!H58+'[1]12-2017'!H58+'[1]01-2018'!H58+'[1]02-2018'!H58+'[1]03-2018'!H58+'[1]04-2018'!H58+'[1]05-2018'!H58+'[1]06-2018'!H58</f>
        <v>0</v>
      </c>
      <c r="I9" s="10">
        <f>'[1]07-2017'!I58+'[1]08-2017'!I58+'[1]09-2017'!I58+'[1]10-2017'!I58+'[1]11-2017'!I58+'[1]12-2017'!I58+'[1]01-2018'!I58+'[1]02-2018'!I58+'[1]03-2018'!I58+'[1]04-2018'!I58+'[1]05-2018'!I58+'[1]06-2018'!I58</f>
        <v>0</v>
      </c>
      <c r="J9" s="10">
        <f>'[1]07-2017'!J58+'[1]08-2017'!J58+'[1]09-2017'!J58+'[1]10-2017'!J58+'[1]11-2017'!J58+'[1]12-2017'!J58+'[1]01-2018'!J58+'[1]02-2018'!J58+'[1]03-2018'!J58+'[1]04-2018'!J58+'[1]05-2018'!J58+'[1]06-2018'!J58</f>
        <v>0</v>
      </c>
      <c r="K9" s="10">
        <f t="shared" si="4"/>
        <v>0</v>
      </c>
      <c r="L9" s="11"/>
      <c r="M9" s="10">
        <f t="shared" si="5"/>
        <v>0</v>
      </c>
      <c r="N9" s="18">
        <v>-1000</v>
      </c>
      <c r="O9" s="10">
        <f t="shared" si="0"/>
        <v>1000</v>
      </c>
      <c r="P9" s="11"/>
      <c r="Q9" s="12">
        <v>0</v>
      </c>
      <c r="R9" s="12">
        <v>0</v>
      </c>
      <c r="S9" s="12">
        <f t="shared" si="1"/>
        <v>0</v>
      </c>
      <c r="T9" s="12">
        <f t="shared" si="2"/>
        <v>0</v>
      </c>
    </row>
    <row r="10" spans="1:20">
      <c r="A10" s="9" t="s">
        <v>50</v>
      </c>
      <c r="C10" s="10">
        <f>'[1]07-2017'!C59+'[1]08-2017'!C59+'[1]09-2017'!C59+'[1]10-2017'!C59+'[1]11-2017'!C59+'[1]12-2017'!C59+'[1]01-2018'!C59+'[1]02-2018'!C59+'[1]03-2018'!C59+'[1]04-2018'!C59+'[1]05-2018'!C59+'[1]06-2018'!C59</f>
        <v>0</v>
      </c>
      <c r="D10" s="10">
        <f>'[1]07-2017'!D59+'[1]08-2017'!D59+'[1]09-2017'!D59+'[1]10-2017'!D59+'[1]11-2017'!D59+'[1]12-2017'!D59+'[1]01-2018'!D59+'[1]02-2018'!D59+'[1]03-2018'!D59+'[1]04-2018'!D59+'[1]05-2018'!D59+'[1]06-2018'!D59</f>
        <v>0</v>
      </c>
      <c r="E10" s="10">
        <f>'[1]07-2017'!E59+'[1]08-2017'!E59+'[1]09-2017'!E59+'[1]10-2017'!E59+'[1]11-2017'!E59+'[1]12-2017'!E59+'[1]01-2018'!E59+'[1]02-2018'!E59+'[1]03-2018'!E59+'[1]04-2018'!E59+'[1]05-2018'!E59+'[1]06-2018'!E59</f>
        <v>0</v>
      </c>
      <c r="F10" s="10">
        <f t="shared" si="3"/>
        <v>0</v>
      </c>
      <c r="G10" s="11"/>
      <c r="H10" s="10">
        <f>'[1]07-2017'!H59+'[1]08-2017'!H59+'[1]09-2017'!H59+'[1]10-2017'!H59+'[1]11-2017'!H59+'[1]12-2017'!H59+'[1]01-2018'!H59+'[1]02-2018'!H59+'[1]03-2018'!H59+'[1]04-2018'!H59+'[1]05-2018'!H59+'[1]06-2018'!H59</f>
        <v>-20000</v>
      </c>
      <c r="I10" s="10">
        <f>'[1]07-2017'!I59+'[1]08-2017'!I59+'[1]09-2017'!I59+'[1]10-2017'!I59+'[1]11-2017'!I59+'[1]12-2017'!I59+'[1]01-2018'!I59+'[1]02-2018'!I59+'[1]03-2018'!I59+'[1]04-2018'!I59+'[1]05-2018'!I59+'[1]06-2018'!I59</f>
        <v>0</v>
      </c>
      <c r="J10" s="10">
        <f>'[1]07-2017'!J59+'[1]08-2017'!J59+'[1]09-2017'!J59+'[1]10-2017'!J59+'[1]11-2017'!J59+'[1]12-2017'!J59+'[1]01-2018'!J59+'[1]02-2018'!J59+'[1]03-2018'!J59+'[1]04-2018'!J59+'[1]05-2018'!J59+'[1]06-2018'!J59</f>
        <v>0</v>
      </c>
      <c r="K10" s="10">
        <f t="shared" si="4"/>
        <v>-20000</v>
      </c>
      <c r="L10" s="11"/>
      <c r="M10" s="10">
        <f t="shared" si="5"/>
        <v>-20000</v>
      </c>
      <c r="N10" s="18">
        <v>-20000</v>
      </c>
      <c r="O10" s="10">
        <f t="shared" si="0"/>
        <v>0</v>
      </c>
      <c r="P10" s="11"/>
      <c r="Q10" s="12">
        <v>0</v>
      </c>
      <c r="R10" s="12">
        <v>-14250</v>
      </c>
      <c r="S10" s="12">
        <f t="shared" si="1"/>
        <v>-14250</v>
      </c>
      <c r="T10" s="12">
        <f t="shared" si="2"/>
        <v>-5750</v>
      </c>
    </row>
    <row r="11" spans="1:20">
      <c r="A11" s="9" t="s">
        <v>51</v>
      </c>
      <c r="C11" s="10">
        <f>'[1]07-2017'!C60+'[1]08-2017'!C60+'[1]09-2017'!C60+'[1]10-2017'!C60+'[1]11-2017'!C60+'[1]12-2017'!C60+'[1]01-2018'!C60+'[1]02-2018'!C60+'[1]03-2018'!C60+'[1]04-2018'!C60+'[1]05-2018'!C60+'[1]06-2018'!C60</f>
        <v>0</v>
      </c>
      <c r="D11" s="10">
        <f>'[1]07-2017'!D60+'[1]08-2017'!D60+'[1]09-2017'!D60+'[1]10-2017'!D60+'[1]11-2017'!D60+'[1]12-2017'!D60+'[1]01-2018'!D60+'[1]02-2018'!D60+'[1]03-2018'!D60+'[1]04-2018'!D60+'[1]05-2018'!D60+'[1]06-2018'!D60</f>
        <v>0</v>
      </c>
      <c r="E11" s="10">
        <f>'[1]07-2017'!E60+'[1]08-2017'!E60+'[1]09-2017'!E60+'[1]10-2017'!E60+'[1]11-2017'!E60+'[1]12-2017'!E60+'[1]01-2018'!E60+'[1]02-2018'!E60+'[1]03-2018'!E60+'[1]04-2018'!E60+'[1]05-2018'!E60+'[1]06-2018'!E60</f>
        <v>0</v>
      </c>
      <c r="F11" s="10">
        <f t="shared" si="3"/>
        <v>0</v>
      </c>
      <c r="G11" s="11"/>
      <c r="H11" s="10">
        <f>'[1]07-2017'!H60+'[1]08-2017'!H60+'[1]09-2017'!H60+'[1]10-2017'!H60+'[1]11-2017'!H60+'[1]12-2017'!H60+'[1]01-2018'!H60+'[1]02-2018'!H60+'[1]03-2018'!H60+'[1]04-2018'!H60+'[1]05-2018'!H60+'[1]06-2018'!H60</f>
        <v>-525</v>
      </c>
      <c r="I11" s="10">
        <f>'[1]07-2017'!I60+'[1]08-2017'!I60+'[1]09-2017'!I60+'[1]10-2017'!I60+'[1]11-2017'!I60+'[1]12-2017'!I60+'[1]01-2018'!I60+'[1]02-2018'!I60+'[1]03-2018'!I60+'[1]04-2018'!I60+'[1]05-2018'!I60+'[1]06-2018'!I60</f>
        <v>0</v>
      </c>
      <c r="J11" s="10">
        <f>'[1]07-2017'!J60+'[1]08-2017'!J60+'[1]09-2017'!J60+'[1]10-2017'!J60+'[1]11-2017'!J60+'[1]12-2017'!J60+'[1]01-2018'!J60+'[1]02-2018'!J60+'[1]03-2018'!J60+'[1]04-2018'!J60+'[1]05-2018'!J60+'[1]06-2018'!J60</f>
        <v>0</v>
      </c>
      <c r="K11" s="10">
        <f t="shared" si="4"/>
        <v>-525</v>
      </c>
      <c r="L11" s="11"/>
      <c r="M11" s="10">
        <f t="shared" si="5"/>
        <v>-525</v>
      </c>
      <c r="N11" s="18">
        <v>-800</v>
      </c>
      <c r="O11" s="10">
        <f t="shared" si="0"/>
        <v>275</v>
      </c>
      <c r="P11" s="11"/>
      <c r="Q11" s="12">
        <v>0</v>
      </c>
      <c r="R11" s="12">
        <v>-700</v>
      </c>
      <c r="S11" s="12">
        <f t="shared" si="1"/>
        <v>-700</v>
      </c>
      <c r="T11" s="12">
        <f t="shared" si="2"/>
        <v>175</v>
      </c>
    </row>
    <row r="12" spans="1:20">
      <c r="A12" s="9" t="s">
        <v>52</v>
      </c>
      <c r="C12" s="10">
        <f>'[1]07-2017'!C61+'[1]08-2017'!C61+'[1]09-2017'!C61+'[1]10-2017'!C61+'[1]11-2017'!C61+'[1]12-2017'!C61+'[1]01-2018'!C61+'[1]02-2018'!C61+'[1]03-2018'!C61+'[1]04-2018'!C61+'[1]05-2018'!C61+'[1]06-2018'!C61</f>
        <v>0</v>
      </c>
      <c r="D12" s="10">
        <f>'[1]07-2017'!D61+'[1]08-2017'!D61+'[1]09-2017'!D61+'[1]10-2017'!D61+'[1]11-2017'!D61+'[1]12-2017'!D61+'[1]01-2018'!D61+'[1]02-2018'!D61+'[1]03-2018'!D61+'[1]04-2018'!D61+'[1]05-2018'!D61+'[1]06-2018'!D61</f>
        <v>0</v>
      </c>
      <c r="E12" s="10">
        <f>'[1]07-2017'!E61+'[1]08-2017'!E61+'[1]09-2017'!E61+'[1]10-2017'!E61+'[1]11-2017'!E61+'[1]12-2017'!E61+'[1]01-2018'!E61+'[1]02-2018'!E61+'[1]03-2018'!E61+'[1]04-2018'!E61+'[1]05-2018'!E61+'[1]06-2018'!E61</f>
        <v>0</v>
      </c>
      <c r="F12" s="10">
        <f t="shared" si="3"/>
        <v>0</v>
      </c>
      <c r="G12" s="11"/>
      <c r="H12" s="10">
        <f>'[1]07-2017'!H61+'[1]08-2017'!H61+'[1]09-2017'!H61+'[1]10-2017'!H61+'[1]11-2017'!H61+'[1]12-2017'!H61+'[1]01-2018'!H61+'[1]02-2018'!H61+'[1]03-2018'!H61+'[1]04-2018'!H61+'[1]05-2018'!H61+'[1]06-2018'!H61</f>
        <v>-3000</v>
      </c>
      <c r="I12" s="10">
        <f>'[1]07-2017'!I61+'[1]08-2017'!I61+'[1]09-2017'!I61+'[1]10-2017'!I61+'[1]11-2017'!I61+'[1]12-2017'!I61+'[1]01-2018'!I61+'[1]02-2018'!I61+'[1]03-2018'!I61+'[1]04-2018'!I61+'[1]05-2018'!I61+'[1]06-2018'!I61</f>
        <v>0</v>
      </c>
      <c r="J12" s="10">
        <f>'[1]07-2017'!J61+'[1]08-2017'!J61+'[1]09-2017'!J61+'[1]10-2017'!J61+'[1]11-2017'!J61+'[1]12-2017'!J61+'[1]01-2018'!J61+'[1]02-2018'!J61+'[1]03-2018'!J61+'[1]04-2018'!J61+'[1]05-2018'!J61+'[1]06-2018'!J61</f>
        <v>0</v>
      </c>
      <c r="K12" s="10">
        <f t="shared" si="4"/>
        <v>-3000</v>
      </c>
      <c r="L12" s="11"/>
      <c r="M12" s="10">
        <f t="shared" si="5"/>
        <v>-3000</v>
      </c>
      <c r="N12" s="18">
        <f>-6000+3000</f>
        <v>-3000</v>
      </c>
      <c r="O12" s="10">
        <f t="shared" si="0"/>
        <v>0</v>
      </c>
      <c r="P12" s="11"/>
      <c r="Q12" s="12">
        <v>0</v>
      </c>
      <c r="R12" s="12">
        <v>-6000</v>
      </c>
      <c r="S12" s="12">
        <f t="shared" si="1"/>
        <v>-6000</v>
      </c>
      <c r="T12" s="12">
        <f t="shared" si="2"/>
        <v>3000</v>
      </c>
    </row>
    <row r="13" spans="1:20">
      <c r="A13" s="9" t="s">
        <v>53</v>
      </c>
      <c r="C13" s="10">
        <f>'[1]07-2017'!C62+'[1]08-2017'!C62+'[1]09-2017'!C62+'[1]10-2017'!C62+'[1]11-2017'!C62+'[1]12-2017'!C62+'[1]01-2018'!C62+'[1]02-2018'!C62+'[1]03-2018'!C62+'[1]04-2018'!C62+'[1]05-2018'!C62+'[1]06-2018'!C62</f>
        <v>0</v>
      </c>
      <c r="D13" s="10">
        <f>'[1]07-2017'!D62+'[1]08-2017'!D62+'[1]09-2017'!D62+'[1]10-2017'!D62+'[1]11-2017'!D62+'[1]12-2017'!D62+'[1]01-2018'!D62+'[1]02-2018'!D62+'[1]03-2018'!D62+'[1]04-2018'!D62+'[1]05-2018'!D62+'[1]06-2018'!D62</f>
        <v>0</v>
      </c>
      <c r="E13" s="10">
        <f>'[1]07-2017'!E62+'[1]08-2017'!E62+'[1]09-2017'!E62+'[1]10-2017'!E62+'[1]11-2017'!E62+'[1]12-2017'!E62+'[1]01-2018'!E62+'[1]02-2018'!E62+'[1]03-2018'!E62+'[1]04-2018'!E62+'[1]05-2018'!E62+'[1]06-2018'!E62</f>
        <v>0</v>
      </c>
      <c r="F13" s="10">
        <f t="shared" si="3"/>
        <v>0</v>
      </c>
      <c r="G13" s="11"/>
      <c r="H13" s="10">
        <f>'[1]07-2017'!H62+'[1]08-2017'!H62+'[1]09-2017'!H62+'[1]10-2017'!H62+'[1]11-2017'!H62+'[1]12-2017'!H62+'[1]01-2018'!H62+'[1]02-2018'!H62+'[1]03-2018'!H62+'[1]04-2018'!H62+'[1]05-2018'!H62+'[1]06-2018'!H62</f>
        <v>-924.05000000000007</v>
      </c>
      <c r="I13" s="10">
        <f>'[1]07-2017'!I62+'[1]08-2017'!I62+'[1]09-2017'!I62+'[1]10-2017'!I62+'[1]11-2017'!I62+'[1]12-2017'!I62+'[1]01-2018'!I62+'[1]02-2018'!I62+'[1]03-2018'!I62+'[1]04-2018'!I62+'[1]05-2018'!I62+'[1]06-2018'!I62</f>
        <v>0</v>
      </c>
      <c r="J13" s="10">
        <f>'[1]07-2017'!J62+'[1]08-2017'!J62+'[1]09-2017'!J62+'[1]10-2017'!J62+'[1]11-2017'!J62+'[1]12-2017'!J62+'[1]01-2018'!J62+'[1]02-2018'!J62+'[1]03-2018'!J62+'[1]04-2018'!J62+'[1]05-2018'!J62+'[1]06-2018'!J62</f>
        <v>0</v>
      </c>
      <c r="K13" s="10">
        <f t="shared" si="4"/>
        <v>-924.05000000000007</v>
      </c>
      <c r="L13" s="11"/>
      <c r="M13" s="10">
        <f t="shared" si="5"/>
        <v>-924.05000000000007</v>
      </c>
      <c r="N13" s="18">
        <v>-5000</v>
      </c>
      <c r="O13" s="10">
        <f t="shared" si="0"/>
        <v>4075.95</v>
      </c>
      <c r="P13" s="11"/>
      <c r="Q13" s="12">
        <v>20</v>
      </c>
      <c r="R13" s="12">
        <v>-4679.8</v>
      </c>
      <c r="S13" s="12">
        <f t="shared" si="1"/>
        <v>-4659.8</v>
      </c>
      <c r="T13" s="12">
        <f t="shared" si="2"/>
        <v>3735.75</v>
      </c>
    </row>
    <row r="14" spans="1:20">
      <c r="A14" s="9" t="s">
        <v>54</v>
      </c>
      <c r="C14" s="10">
        <f>'[1]07-2017'!C63+'[1]08-2017'!C63+'[1]09-2017'!C63+'[1]10-2017'!C63+'[1]11-2017'!C63+'[1]12-2017'!C63+'[1]01-2018'!C63+'[1]02-2018'!C63+'[1]03-2018'!C63+'[1]04-2018'!C63+'[1]05-2018'!C63+'[1]06-2018'!C63</f>
        <v>100</v>
      </c>
      <c r="D14" s="10">
        <f>'[1]07-2017'!D63+'[1]08-2017'!D63+'[1]09-2017'!D63+'[1]10-2017'!D63+'[1]11-2017'!D63+'[1]12-2017'!D63+'[1]01-2018'!D63+'[1]02-2018'!D63+'[1]03-2018'!D63+'[1]04-2018'!D63+'[1]05-2018'!D63+'[1]06-2018'!D63</f>
        <v>0</v>
      </c>
      <c r="E14" s="10">
        <f>'[1]07-2017'!E63+'[1]08-2017'!E63+'[1]09-2017'!E63+'[1]10-2017'!E63+'[1]11-2017'!E63+'[1]12-2017'!E63+'[1]01-2018'!E63+'[1]02-2018'!E63+'[1]03-2018'!E63+'[1]04-2018'!E63+'[1]05-2018'!E63+'[1]06-2018'!E63</f>
        <v>0</v>
      </c>
      <c r="F14" s="10">
        <f t="shared" si="3"/>
        <v>100</v>
      </c>
      <c r="G14" s="11"/>
      <c r="H14" s="10">
        <f>'[1]07-2017'!H63+'[1]08-2017'!H63+'[1]09-2017'!H63+'[1]10-2017'!H63+'[1]11-2017'!H63+'[1]12-2017'!H63+'[1]01-2018'!H63+'[1]02-2018'!H63+'[1]03-2018'!H63+'[1]04-2018'!H63+'[1]05-2018'!H63+'[1]06-2018'!H63</f>
        <v>-2265.0000000000005</v>
      </c>
      <c r="I14" s="10">
        <f>'[1]07-2017'!I63+'[1]08-2017'!I63+'[1]09-2017'!I63+'[1]10-2017'!I63+'[1]11-2017'!I63+'[1]12-2017'!I63+'[1]01-2018'!I63+'[1]02-2018'!I63+'[1]03-2018'!I63+'[1]04-2018'!I63+'[1]05-2018'!I63+'[1]06-2018'!I63</f>
        <v>1931.94</v>
      </c>
      <c r="J14" s="10">
        <f>'[1]07-2017'!J63+'[1]08-2017'!J63+'[1]09-2017'!J63+'[1]10-2017'!J63+'[1]11-2017'!J63+'[1]12-2017'!J63+'[1]01-2018'!J63+'[1]02-2018'!J63+'[1]03-2018'!J63+'[1]04-2018'!J63+'[1]05-2018'!J63+'[1]06-2018'!J63</f>
        <v>0</v>
      </c>
      <c r="K14" s="10">
        <f t="shared" si="4"/>
        <v>-333.0600000000004</v>
      </c>
      <c r="L14" s="11"/>
      <c r="M14" s="10">
        <f t="shared" si="5"/>
        <v>-233.0600000000004</v>
      </c>
      <c r="N14" s="18">
        <v>-2250</v>
      </c>
      <c r="O14" s="10">
        <f t="shared" si="0"/>
        <v>2016.9399999999996</v>
      </c>
      <c r="P14" s="11"/>
      <c r="Q14" s="12">
        <f>946.02+300</f>
        <v>1246.02</v>
      </c>
      <c r="R14" s="12">
        <v>-4467.8599999999997</v>
      </c>
      <c r="S14" s="12">
        <f t="shared" si="1"/>
        <v>-3221.8399999999997</v>
      </c>
      <c r="T14" s="12">
        <f t="shared" si="2"/>
        <v>2988.7799999999993</v>
      </c>
    </row>
    <row r="15" spans="1:20">
      <c r="A15" s="9" t="s">
        <v>55</v>
      </c>
      <c r="C15" s="10">
        <f>'[1]07-2017'!C64+'[1]08-2017'!C64+'[1]09-2017'!C64+'[1]10-2017'!C64+'[1]11-2017'!C64+'[1]12-2017'!C64+'[1]01-2018'!C64+'[1]02-2018'!C64+'[1]03-2018'!C64+'[1]04-2018'!C64+'[1]05-2018'!C64+'[1]06-2018'!C64</f>
        <v>0</v>
      </c>
      <c r="D15" s="10">
        <f>'[1]07-2017'!D64+'[1]08-2017'!D64+'[1]09-2017'!D64+'[1]10-2017'!D64+'[1]11-2017'!D64+'[1]12-2017'!D64+'[1]01-2018'!D64+'[1]02-2018'!D64+'[1]03-2018'!D64+'[1]04-2018'!D64+'[1]05-2018'!D64+'[1]06-2018'!D64</f>
        <v>0</v>
      </c>
      <c r="E15" s="10">
        <f>'[1]07-2017'!E64+'[1]08-2017'!E64+'[1]09-2017'!E64+'[1]10-2017'!E64+'[1]11-2017'!E64+'[1]12-2017'!E64+'[1]01-2018'!E64+'[1]02-2018'!E64+'[1]03-2018'!E64+'[1]04-2018'!E64+'[1]05-2018'!E64+'[1]06-2018'!E64</f>
        <v>0</v>
      </c>
      <c r="F15" s="10">
        <f t="shared" si="3"/>
        <v>0</v>
      </c>
      <c r="G15" s="11"/>
      <c r="H15" s="10">
        <f>'[1]07-2017'!H64+'[1]08-2017'!H64+'[1]09-2017'!H64+'[1]10-2017'!H64+'[1]11-2017'!H64+'[1]12-2017'!H64+'[1]01-2018'!H64+'[1]02-2018'!H64+'[1]03-2018'!H64+'[1]04-2018'!H64+'[1]05-2018'!H64+'[1]06-2018'!H64</f>
        <v>-347.34000000000003</v>
      </c>
      <c r="I15" s="10">
        <f>'[1]07-2017'!I64+'[1]08-2017'!I64+'[1]09-2017'!I64+'[1]10-2017'!I64+'[1]11-2017'!I64+'[1]12-2017'!I64+'[1]01-2018'!I64+'[1]02-2018'!I64+'[1]03-2018'!I64+'[1]04-2018'!I64+'[1]05-2018'!I64+'[1]06-2018'!I64</f>
        <v>0</v>
      </c>
      <c r="J15" s="10">
        <f>'[1]07-2017'!J64+'[1]08-2017'!J64+'[1]09-2017'!J64+'[1]10-2017'!J64+'[1]11-2017'!J64+'[1]12-2017'!J64+'[1]01-2018'!J64+'[1]02-2018'!J64+'[1]03-2018'!J64+'[1]04-2018'!J64+'[1]05-2018'!J64+'[1]06-2018'!J64</f>
        <v>0</v>
      </c>
      <c r="K15" s="10">
        <f t="shared" si="4"/>
        <v>-347.34000000000003</v>
      </c>
      <c r="L15" s="11"/>
      <c r="M15" s="10">
        <f t="shared" si="5"/>
        <v>-347.34000000000003</v>
      </c>
      <c r="N15" s="18">
        <v>-500</v>
      </c>
      <c r="O15" s="10">
        <f t="shared" si="0"/>
        <v>152.65999999999997</v>
      </c>
      <c r="P15" s="11"/>
      <c r="Q15" s="12">
        <v>0</v>
      </c>
      <c r="R15" s="12">
        <v>0</v>
      </c>
      <c r="S15" s="12">
        <f t="shared" si="1"/>
        <v>0</v>
      </c>
      <c r="T15" s="12">
        <f t="shared" si="2"/>
        <v>-347.34000000000003</v>
      </c>
    </row>
    <row r="16" spans="1:20">
      <c r="A16" s="9" t="s">
        <v>56</v>
      </c>
      <c r="C16" s="10">
        <f>'[1]07-2017'!C65+'[1]08-2017'!C65+'[1]09-2017'!C65+'[1]10-2017'!C65+'[1]11-2017'!C65+'[1]12-2017'!C65+'[1]01-2018'!C65+'[1]02-2018'!C65+'[1]03-2018'!C65+'[1]04-2018'!C65+'[1]05-2018'!C65+'[1]06-2018'!C65</f>
        <v>0</v>
      </c>
      <c r="D16" s="10">
        <f>'[1]07-2017'!D65+'[1]08-2017'!D65+'[1]09-2017'!D65+'[1]10-2017'!D65+'[1]11-2017'!D65+'[1]12-2017'!D65+'[1]01-2018'!D65+'[1]02-2018'!D65+'[1]03-2018'!D65+'[1]04-2018'!D65+'[1]05-2018'!D65+'[1]06-2018'!D65</f>
        <v>0</v>
      </c>
      <c r="E16" s="10">
        <f>'[1]07-2017'!E65+'[1]08-2017'!E65+'[1]09-2017'!E65+'[1]10-2017'!E65+'[1]11-2017'!E65+'[1]12-2017'!E65+'[1]01-2018'!E65+'[1]02-2018'!E65+'[1]03-2018'!E65+'[1]04-2018'!E65+'[1]05-2018'!E65+'[1]06-2018'!E65</f>
        <v>0</v>
      </c>
      <c r="F16" s="10">
        <f t="shared" si="3"/>
        <v>0</v>
      </c>
      <c r="G16" s="11"/>
      <c r="H16" s="10">
        <f>'[1]07-2017'!H65+'[1]08-2017'!H65+'[1]09-2017'!H65+'[1]10-2017'!H65+'[1]11-2017'!H65+'[1]12-2017'!H65+'[1]01-2018'!H65+'[1]02-2018'!H65+'[1]03-2018'!H65+'[1]04-2018'!H65+'[1]05-2018'!H65+'[1]06-2018'!H65</f>
        <v>0</v>
      </c>
      <c r="I16" s="10">
        <f>'[1]07-2017'!I65+'[1]08-2017'!I65+'[1]09-2017'!I65+'[1]10-2017'!I65+'[1]11-2017'!I65+'[1]12-2017'!I65+'[1]01-2018'!I65+'[1]02-2018'!I65+'[1]03-2018'!I65+'[1]04-2018'!I65+'[1]05-2018'!I65+'[1]06-2018'!I65</f>
        <v>0</v>
      </c>
      <c r="J16" s="10">
        <f>'[1]07-2017'!J65+'[1]08-2017'!J65+'[1]09-2017'!J65+'[1]10-2017'!J65+'[1]11-2017'!J65+'[1]12-2017'!J65+'[1]01-2018'!J65+'[1]02-2018'!J65+'[1]03-2018'!J65+'[1]04-2018'!J65+'[1]05-2018'!J65+'[1]06-2018'!J65</f>
        <v>0</v>
      </c>
      <c r="K16" s="10">
        <f t="shared" si="4"/>
        <v>0</v>
      </c>
      <c r="L16" s="11"/>
      <c r="M16" s="10">
        <f t="shared" si="5"/>
        <v>0</v>
      </c>
      <c r="N16" s="18">
        <v>0</v>
      </c>
      <c r="O16" s="10">
        <f t="shared" si="0"/>
        <v>0</v>
      </c>
      <c r="P16" s="11"/>
      <c r="Q16" s="12">
        <v>0</v>
      </c>
      <c r="R16" s="12">
        <v>0</v>
      </c>
      <c r="S16" s="12">
        <f t="shared" si="1"/>
        <v>0</v>
      </c>
      <c r="T16" s="12">
        <f t="shared" si="2"/>
        <v>0</v>
      </c>
    </row>
    <row r="17" spans="1:20">
      <c r="A17" s="9" t="s">
        <v>57</v>
      </c>
      <c r="C17" s="10">
        <f>'[1]07-2017'!C66+'[1]08-2017'!C66+'[1]09-2017'!C66+'[1]10-2017'!C66+'[1]11-2017'!C66+'[1]12-2017'!C66+'[1]01-2018'!C66+'[1]02-2018'!C66+'[1]03-2018'!C66+'[1]04-2018'!C66+'[1]05-2018'!C66+'[1]06-2018'!C66</f>
        <v>0</v>
      </c>
      <c r="D17" s="10">
        <f>'[1]07-2017'!D66+'[1]08-2017'!D66+'[1]09-2017'!D66+'[1]10-2017'!D66+'[1]11-2017'!D66+'[1]12-2017'!D66+'[1]01-2018'!D66+'[1]02-2018'!D66+'[1]03-2018'!D66+'[1]04-2018'!D66+'[1]05-2018'!D66+'[1]06-2018'!D66</f>
        <v>0</v>
      </c>
      <c r="E17" s="10">
        <f>'[1]07-2017'!E66+'[1]08-2017'!E66+'[1]09-2017'!E66+'[1]10-2017'!E66+'[1]11-2017'!E66+'[1]12-2017'!E66+'[1]01-2018'!E66+'[1]02-2018'!E66+'[1]03-2018'!E66+'[1]04-2018'!E66+'[1]05-2018'!E66+'[1]06-2018'!E66</f>
        <v>0</v>
      </c>
      <c r="F17" s="10">
        <f t="shared" si="3"/>
        <v>0</v>
      </c>
      <c r="G17" s="11"/>
      <c r="H17" s="10">
        <f>'[1]07-2017'!H66+'[1]08-2017'!H66+'[1]09-2017'!H66+'[1]10-2017'!H66+'[1]11-2017'!H66+'[1]12-2017'!H66+'[1]01-2018'!H66+'[1]02-2018'!H66+'[1]03-2018'!H66+'[1]04-2018'!H66+'[1]05-2018'!H66+'[1]06-2018'!H66</f>
        <v>0</v>
      </c>
      <c r="I17" s="10">
        <f>'[1]07-2017'!I66+'[1]08-2017'!I66+'[1]09-2017'!I66+'[1]10-2017'!I66+'[1]11-2017'!I66+'[1]12-2017'!I66+'[1]01-2018'!I66+'[1]02-2018'!I66+'[1]03-2018'!I66+'[1]04-2018'!I66+'[1]05-2018'!I66+'[1]06-2018'!I66</f>
        <v>0</v>
      </c>
      <c r="J17" s="10">
        <f>'[1]07-2017'!J66+'[1]08-2017'!J66+'[1]09-2017'!J66+'[1]10-2017'!J66+'[1]11-2017'!J66+'[1]12-2017'!J66+'[1]01-2018'!J66+'[1]02-2018'!J66+'[1]03-2018'!J66+'[1]04-2018'!J66+'[1]05-2018'!J66+'[1]06-2018'!J66</f>
        <v>0</v>
      </c>
      <c r="K17" s="10">
        <f t="shared" si="4"/>
        <v>0</v>
      </c>
      <c r="L17" s="11"/>
      <c r="M17" s="10">
        <f t="shared" si="5"/>
        <v>0</v>
      </c>
      <c r="N17" s="18"/>
      <c r="O17" s="10">
        <f t="shared" si="0"/>
        <v>0</v>
      </c>
      <c r="P17" s="11"/>
      <c r="Q17" s="12">
        <v>58</v>
      </c>
      <c r="R17" s="12">
        <v>0</v>
      </c>
      <c r="S17" s="12">
        <f t="shared" si="1"/>
        <v>58</v>
      </c>
      <c r="T17" s="12">
        <f t="shared" si="2"/>
        <v>-58</v>
      </c>
    </row>
    <row r="18" spans="1:20">
      <c r="A18" s="9" t="s">
        <v>58</v>
      </c>
      <c r="C18" s="10">
        <f>'[1]07-2017'!C67+'[1]08-2017'!C67+'[1]09-2017'!C67+'[1]10-2017'!C67+'[1]11-2017'!C67+'[1]12-2017'!C67+'[1]01-2018'!C67+'[1]02-2018'!C67+'[1]03-2018'!C67+'[1]04-2018'!C67+'[1]05-2018'!C67+'[1]06-2018'!C67</f>
        <v>0</v>
      </c>
      <c r="D18" s="10">
        <f>'[1]07-2017'!D67+'[1]08-2017'!D67+'[1]09-2017'!D67+'[1]10-2017'!D67+'[1]11-2017'!D67+'[1]12-2017'!D67+'[1]01-2018'!D67+'[1]02-2018'!D67+'[1]03-2018'!D67+'[1]04-2018'!D67+'[1]05-2018'!D67+'[1]06-2018'!D67</f>
        <v>0</v>
      </c>
      <c r="E18" s="10">
        <f>'[1]07-2017'!E67+'[1]08-2017'!E67+'[1]09-2017'!E67+'[1]10-2017'!E67+'[1]11-2017'!E67+'[1]12-2017'!E67+'[1]01-2018'!E67+'[1]02-2018'!E67+'[1]03-2018'!E67+'[1]04-2018'!E67+'[1]05-2018'!E67+'[1]06-2018'!E67</f>
        <v>0</v>
      </c>
      <c r="F18" s="10">
        <f t="shared" si="3"/>
        <v>0</v>
      </c>
      <c r="G18" s="11"/>
      <c r="H18" s="10">
        <f>'[1]07-2017'!H67+'[1]08-2017'!H67+'[1]09-2017'!H67+'[1]10-2017'!H67+'[1]11-2017'!H67+'[1]12-2017'!H67+'[1]01-2018'!H67+'[1]02-2018'!H67+'[1]03-2018'!H67+'[1]04-2018'!H67+'[1]05-2018'!H67+'[1]06-2018'!H67</f>
        <v>0</v>
      </c>
      <c r="I18" s="10">
        <f>'[1]07-2017'!I67+'[1]08-2017'!I67+'[1]09-2017'!I67+'[1]10-2017'!I67+'[1]11-2017'!I67+'[1]12-2017'!I67+'[1]01-2018'!I67+'[1]02-2018'!I67+'[1]03-2018'!I67+'[1]04-2018'!I67+'[1]05-2018'!I67+'[1]06-2018'!I67</f>
        <v>0</v>
      </c>
      <c r="J18" s="10">
        <f>'[1]07-2017'!J67+'[1]08-2017'!J67+'[1]09-2017'!J67+'[1]10-2017'!J67+'[1]11-2017'!J67+'[1]12-2017'!J67+'[1]01-2018'!J67+'[1]02-2018'!J67+'[1]03-2018'!J67+'[1]04-2018'!J67+'[1]05-2018'!J67+'[1]06-2018'!J67</f>
        <v>0</v>
      </c>
      <c r="K18" s="10">
        <f t="shared" si="4"/>
        <v>0</v>
      </c>
      <c r="L18" s="11"/>
      <c r="M18" s="10">
        <f t="shared" si="5"/>
        <v>0</v>
      </c>
      <c r="N18" s="18"/>
      <c r="O18" s="10">
        <f t="shared" si="0"/>
        <v>0</v>
      </c>
      <c r="P18" s="11"/>
      <c r="Q18" s="12">
        <v>4525.82</v>
      </c>
      <c r="R18" s="12">
        <v>-4525.82</v>
      </c>
      <c r="S18" s="12">
        <f t="shared" si="1"/>
        <v>0</v>
      </c>
      <c r="T18" s="12">
        <f t="shared" si="2"/>
        <v>0</v>
      </c>
    </row>
    <row r="19" spans="1:20">
      <c r="A19" s="9" t="s">
        <v>59</v>
      </c>
      <c r="C19" s="10">
        <f>'[1]07-2017'!C68+'[1]08-2017'!C68+'[1]09-2017'!C68+'[1]10-2017'!C68+'[1]11-2017'!C68+'[1]12-2017'!C68+'[1]01-2018'!C68+'[1]02-2018'!C68+'[1]03-2018'!C68+'[1]04-2018'!C68+'[1]05-2018'!C68+'[1]06-2018'!C68</f>
        <v>0</v>
      </c>
      <c r="D19" s="10">
        <f>'[1]07-2017'!D68+'[1]08-2017'!D68+'[1]09-2017'!D68+'[1]10-2017'!D68+'[1]11-2017'!D68+'[1]12-2017'!D68+'[1]01-2018'!D68+'[1]02-2018'!D68+'[1]03-2018'!D68+'[1]04-2018'!D68+'[1]05-2018'!D68+'[1]06-2018'!D68</f>
        <v>0</v>
      </c>
      <c r="E19" s="10">
        <f>'[1]07-2017'!E68+'[1]08-2017'!E68+'[1]09-2017'!E68+'[1]10-2017'!E68+'[1]11-2017'!E68+'[1]12-2017'!E68+'[1]01-2018'!E68+'[1]02-2018'!E68+'[1]03-2018'!E68+'[1]04-2018'!E68+'[1]05-2018'!E68+'[1]06-2018'!E68</f>
        <v>0</v>
      </c>
      <c r="F19" s="10">
        <f t="shared" si="3"/>
        <v>0</v>
      </c>
      <c r="G19" s="11"/>
      <c r="H19" s="10">
        <f>'[1]07-2017'!H68+'[1]08-2017'!H68+'[1]09-2017'!H68+'[1]10-2017'!H68+'[1]11-2017'!H68+'[1]12-2017'!H68+'[1]01-2018'!H68+'[1]02-2018'!H68+'[1]03-2018'!H68+'[1]04-2018'!H68+'[1]05-2018'!H68+'[1]06-2018'!H68</f>
        <v>-3000</v>
      </c>
      <c r="I19" s="10">
        <f>'[1]07-2017'!I68+'[1]08-2017'!I68+'[1]09-2017'!I68+'[1]10-2017'!I68+'[1]11-2017'!I68+'[1]12-2017'!I68+'[1]01-2018'!I68+'[1]02-2018'!I68+'[1]03-2018'!I68+'[1]04-2018'!I68+'[1]05-2018'!I68+'[1]06-2018'!I68</f>
        <v>0</v>
      </c>
      <c r="J19" s="10">
        <f>'[1]07-2017'!J68+'[1]08-2017'!J68+'[1]09-2017'!J68+'[1]10-2017'!J68+'[1]11-2017'!J68+'[1]12-2017'!J68+'[1]01-2018'!J68+'[1]02-2018'!J68+'[1]03-2018'!J68+'[1]04-2018'!J68+'[1]05-2018'!J68+'[1]06-2018'!J68</f>
        <v>0</v>
      </c>
      <c r="K19" s="10">
        <f t="shared" si="4"/>
        <v>-3000</v>
      </c>
      <c r="L19" s="11"/>
      <c r="M19" s="10">
        <f t="shared" si="5"/>
        <v>-3000</v>
      </c>
      <c r="N19" s="18">
        <v>-3000</v>
      </c>
      <c r="O19" s="10">
        <f t="shared" si="0"/>
        <v>0</v>
      </c>
      <c r="P19" s="11"/>
      <c r="Q19" s="12">
        <v>0</v>
      </c>
      <c r="R19" s="12">
        <v>0</v>
      </c>
      <c r="S19" s="12">
        <f t="shared" si="1"/>
        <v>0</v>
      </c>
      <c r="T19" s="12">
        <f t="shared" si="2"/>
        <v>-3000</v>
      </c>
    </row>
    <row r="20" spans="1:20">
      <c r="A20" s="9" t="s">
        <v>60</v>
      </c>
      <c r="C20" s="10">
        <f>'[1]07-2017'!C69+'[1]08-2017'!C69+'[1]09-2017'!C69+'[1]10-2017'!C69+'[1]11-2017'!C69+'[1]12-2017'!C69+'[1]01-2018'!C69+'[1]02-2018'!C69+'[1]03-2018'!C69+'[1]04-2018'!C69+'[1]05-2018'!C69+'[1]06-2018'!C69</f>
        <v>0</v>
      </c>
      <c r="D20" s="10">
        <f>'[1]07-2017'!D69+'[1]08-2017'!D69+'[1]09-2017'!D69+'[1]10-2017'!D69+'[1]11-2017'!D69+'[1]12-2017'!D69+'[1]01-2018'!D69+'[1]02-2018'!D69+'[1]03-2018'!D69+'[1]04-2018'!D69+'[1]05-2018'!D69+'[1]06-2018'!D69</f>
        <v>0</v>
      </c>
      <c r="E20" s="10">
        <f>'[1]07-2017'!E69+'[1]08-2017'!E69+'[1]09-2017'!E69+'[1]10-2017'!E69+'[1]11-2017'!E69+'[1]12-2017'!E69+'[1]01-2018'!E69+'[1]02-2018'!E69+'[1]03-2018'!E69+'[1]04-2018'!E69+'[1]05-2018'!E69+'[1]06-2018'!E69</f>
        <v>0</v>
      </c>
      <c r="F20" s="10">
        <f t="shared" si="3"/>
        <v>0</v>
      </c>
      <c r="G20" s="11"/>
      <c r="H20" s="10">
        <f>'[1]07-2017'!H69+'[1]08-2017'!H69+'[1]09-2017'!H69+'[1]10-2017'!H69+'[1]11-2017'!H69+'[1]12-2017'!H69+'[1]01-2018'!H69+'[1]02-2018'!H69+'[1]03-2018'!H69+'[1]04-2018'!H69+'[1]05-2018'!H69+'[1]06-2018'!H69</f>
        <v>0</v>
      </c>
      <c r="I20" s="10">
        <f>'[1]07-2017'!I69+'[1]08-2017'!I69+'[1]09-2017'!I69+'[1]10-2017'!I69+'[1]11-2017'!I69+'[1]12-2017'!I69+'[1]01-2018'!I69+'[1]02-2018'!I69+'[1]03-2018'!I69+'[1]04-2018'!I69+'[1]05-2018'!I69+'[1]06-2018'!I69</f>
        <v>0</v>
      </c>
      <c r="J20" s="10">
        <f>'[1]07-2017'!J69+'[1]08-2017'!J69+'[1]09-2017'!J69+'[1]10-2017'!J69+'[1]11-2017'!J69+'[1]12-2017'!J69+'[1]01-2018'!J69+'[1]02-2018'!J69+'[1]03-2018'!J69+'[1]04-2018'!J69+'[1]05-2018'!J69+'[1]06-2018'!J69</f>
        <v>0</v>
      </c>
      <c r="K20" s="10">
        <f t="shared" si="4"/>
        <v>0</v>
      </c>
      <c r="L20" s="11"/>
      <c r="M20" s="10">
        <f t="shared" si="5"/>
        <v>0</v>
      </c>
      <c r="N20" s="18">
        <v>0</v>
      </c>
      <c r="O20" s="10">
        <f t="shared" si="0"/>
        <v>0</v>
      </c>
      <c r="P20" s="11"/>
      <c r="Q20" s="12">
        <v>0</v>
      </c>
      <c r="R20" s="12">
        <v>-7260.62</v>
      </c>
      <c r="S20" s="12">
        <f t="shared" si="1"/>
        <v>-7260.62</v>
      </c>
      <c r="T20" s="12">
        <f t="shared" si="2"/>
        <v>7260.62</v>
      </c>
    </row>
    <row r="21" spans="1:20">
      <c r="A21" s="9" t="s">
        <v>61</v>
      </c>
      <c r="C21" s="10">
        <f>'[1]07-2017'!C70+'[1]08-2017'!C70+'[1]09-2017'!C70+'[1]10-2017'!C70+'[1]11-2017'!C70+'[1]12-2017'!C70+'[1]01-2018'!C70+'[1]02-2018'!C70+'[1]03-2018'!C70+'[1]04-2018'!C70+'[1]05-2018'!C70+'[1]06-2018'!C70</f>
        <v>1650</v>
      </c>
      <c r="D21" s="10">
        <f>'[1]07-2017'!D70+'[1]08-2017'!D70+'[1]09-2017'!D70+'[1]10-2017'!D70+'[1]11-2017'!D70+'[1]12-2017'!D70+'[1]01-2018'!D70+'[1]02-2018'!D70+'[1]03-2018'!D70+'[1]04-2018'!D70+'[1]05-2018'!D70+'[1]06-2018'!D70</f>
        <v>0</v>
      </c>
      <c r="E21" s="10">
        <f>'[1]07-2017'!E70+'[1]08-2017'!E70+'[1]09-2017'!E70+'[1]10-2017'!E70+'[1]11-2017'!E70+'[1]12-2017'!E70+'[1]01-2018'!E70+'[1]02-2018'!E70+'[1]03-2018'!E70+'[1]04-2018'!E70+'[1]05-2018'!E70+'[1]06-2018'!E70</f>
        <v>0</v>
      </c>
      <c r="F21" s="10">
        <f t="shared" si="3"/>
        <v>1650</v>
      </c>
      <c r="G21" s="11"/>
      <c r="H21" s="10">
        <f>'[1]07-2017'!H70+'[1]08-2017'!H70+'[1]09-2017'!H70+'[1]10-2017'!H70+'[1]11-2017'!H70+'[1]12-2017'!H70+'[1]01-2018'!H70+'[1]02-2018'!H70+'[1]03-2018'!H70+'[1]04-2018'!H70+'[1]05-2018'!H70+'[1]06-2018'!H70</f>
        <v>-1584.84</v>
      </c>
      <c r="I21" s="10">
        <f>'[1]07-2017'!I70+'[1]08-2017'!I70+'[1]09-2017'!I70+'[1]10-2017'!I70+'[1]11-2017'!I70+'[1]12-2017'!I70+'[1]01-2018'!I70+'[1]02-2018'!I70+'[1]03-2018'!I70+'[1]04-2018'!I70+'[1]05-2018'!I70+'[1]06-2018'!I70</f>
        <v>0</v>
      </c>
      <c r="J21" s="10">
        <f>'[1]07-2017'!J70+'[1]08-2017'!J70+'[1]09-2017'!J70+'[1]10-2017'!J70+'[1]11-2017'!J70+'[1]12-2017'!J70+'[1]01-2018'!J70+'[1]02-2018'!J70+'[1]03-2018'!J70+'[1]04-2018'!J70+'[1]05-2018'!J70+'[1]06-2018'!J70</f>
        <v>0</v>
      </c>
      <c r="K21" s="10">
        <f t="shared" si="4"/>
        <v>-1584.84</v>
      </c>
      <c r="L21" s="11"/>
      <c r="M21" s="10">
        <f t="shared" si="5"/>
        <v>65.160000000000082</v>
      </c>
      <c r="N21" s="18">
        <v>-1000</v>
      </c>
      <c r="O21" s="10">
        <f t="shared" si="0"/>
        <v>1065.1600000000001</v>
      </c>
      <c r="P21" s="11"/>
      <c r="Q21" s="12">
        <v>0</v>
      </c>
      <c r="R21" s="12">
        <v>-1904.8900000000003</v>
      </c>
      <c r="S21" s="12">
        <f t="shared" si="1"/>
        <v>-1904.8900000000003</v>
      </c>
      <c r="T21" s="12">
        <f t="shared" si="2"/>
        <v>1970.0500000000004</v>
      </c>
    </row>
    <row r="22" spans="1:20">
      <c r="A22" s="9" t="s">
        <v>62</v>
      </c>
      <c r="C22" s="10">
        <f>'[1]07-2017'!C71+'[1]08-2017'!C71+'[1]09-2017'!C71+'[1]10-2017'!C71+'[1]11-2017'!C71+'[1]12-2017'!C71+'[1]01-2018'!C71+'[1]02-2018'!C71+'[1]03-2018'!C71+'[1]04-2018'!C71+'[1]05-2018'!C71+'[1]06-2018'!C71</f>
        <v>0</v>
      </c>
      <c r="D22" s="10">
        <f>'[1]07-2017'!D71+'[1]08-2017'!D71+'[1]09-2017'!D71+'[1]10-2017'!D71+'[1]11-2017'!D71+'[1]12-2017'!D71+'[1]01-2018'!D71+'[1]02-2018'!D71+'[1]03-2018'!D71+'[1]04-2018'!D71+'[1]05-2018'!D71+'[1]06-2018'!D71</f>
        <v>0</v>
      </c>
      <c r="E22" s="10">
        <f>'[1]07-2017'!E71+'[1]08-2017'!E71+'[1]09-2017'!E71+'[1]10-2017'!E71+'[1]11-2017'!E71+'[1]12-2017'!E71+'[1]01-2018'!E71+'[1]02-2018'!E71+'[1]03-2018'!E71+'[1]04-2018'!E71+'[1]05-2018'!E71+'[1]06-2018'!E71</f>
        <v>0</v>
      </c>
      <c r="F22" s="10">
        <f t="shared" si="3"/>
        <v>0</v>
      </c>
      <c r="G22" s="11"/>
      <c r="H22" s="10">
        <f>'[1]07-2017'!H71+'[1]08-2017'!H71+'[1]09-2017'!H71+'[1]10-2017'!H71+'[1]11-2017'!H71+'[1]12-2017'!H71+'[1]01-2018'!H71+'[1]02-2018'!H71+'[1]03-2018'!H71+'[1]04-2018'!H71+'[1]05-2018'!H71+'[1]06-2018'!H71</f>
        <v>0</v>
      </c>
      <c r="I22" s="10">
        <f>'[1]07-2017'!I71+'[1]08-2017'!I71+'[1]09-2017'!I71+'[1]10-2017'!I71+'[1]11-2017'!I71+'[1]12-2017'!I71+'[1]01-2018'!I71+'[1]02-2018'!I71+'[1]03-2018'!I71+'[1]04-2018'!I71+'[1]05-2018'!I71+'[1]06-2018'!I71</f>
        <v>0</v>
      </c>
      <c r="J22" s="10">
        <f>'[1]07-2017'!J71+'[1]08-2017'!J71+'[1]09-2017'!J71+'[1]10-2017'!J71+'[1]11-2017'!J71+'[1]12-2017'!J71+'[1]01-2018'!J71+'[1]02-2018'!J71+'[1]03-2018'!J71+'[1]04-2018'!J71+'[1]05-2018'!J71+'[1]06-2018'!J71</f>
        <v>0</v>
      </c>
      <c r="K22" s="10">
        <f t="shared" si="4"/>
        <v>0</v>
      </c>
      <c r="L22" s="11"/>
      <c r="M22" s="10">
        <f t="shared" si="5"/>
        <v>0</v>
      </c>
      <c r="N22" s="18">
        <v>-700</v>
      </c>
      <c r="O22" s="10">
        <f t="shared" si="0"/>
        <v>700</v>
      </c>
      <c r="P22" s="11"/>
      <c r="Q22" s="12">
        <v>131</v>
      </c>
      <c r="R22" s="12">
        <v>-167.85</v>
      </c>
      <c r="S22" s="12">
        <f t="shared" si="1"/>
        <v>-36.849999999999994</v>
      </c>
      <c r="T22" s="12">
        <f t="shared" si="2"/>
        <v>36.849999999999994</v>
      </c>
    </row>
    <row r="23" spans="1:20">
      <c r="A23" s="9" t="s">
        <v>63</v>
      </c>
      <c r="C23" s="10">
        <f>'[1]07-2017'!C72+'[1]08-2017'!C72+'[1]09-2017'!C72+'[1]10-2017'!C72+'[1]11-2017'!C72+'[1]12-2017'!C72+'[1]01-2018'!C72+'[1]02-2018'!C72+'[1]03-2018'!C72+'[1]04-2018'!C72+'[1]05-2018'!C72+'[1]06-2018'!C72</f>
        <v>0</v>
      </c>
      <c r="D23" s="10">
        <f>'[1]07-2017'!D72+'[1]08-2017'!D72+'[1]09-2017'!D72+'[1]10-2017'!D72+'[1]11-2017'!D72+'[1]12-2017'!D72+'[1]01-2018'!D72+'[1]02-2018'!D72+'[1]03-2018'!D72+'[1]04-2018'!D72+'[1]05-2018'!D72+'[1]06-2018'!D72</f>
        <v>0</v>
      </c>
      <c r="E23" s="10">
        <f>'[1]07-2017'!E72+'[1]08-2017'!E72+'[1]09-2017'!E72+'[1]10-2017'!E72+'[1]11-2017'!E72+'[1]12-2017'!E72+'[1]01-2018'!E72+'[1]02-2018'!E72+'[1]03-2018'!E72+'[1]04-2018'!E72+'[1]05-2018'!E72+'[1]06-2018'!E72</f>
        <v>0</v>
      </c>
      <c r="F23" s="10">
        <f t="shared" si="3"/>
        <v>0</v>
      </c>
      <c r="G23" s="11"/>
      <c r="H23" s="10">
        <f>'[1]07-2017'!H72+'[1]08-2017'!H72+'[1]09-2017'!H72+'[1]10-2017'!H72+'[1]11-2017'!H72+'[1]12-2017'!H72+'[1]01-2018'!H72+'[1]02-2018'!H72+'[1]03-2018'!H72+'[1]04-2018'!H72+'[1]05-2018'!H72+'[1]06-2018'!H72</f>
        <v>-294.54000000000002</v>
      </c>
      <c r="I23" s="10">
        <f>'[1]07-2017'!I72+'[1]08-2017'!I72+'[1]09-2017'!I72+'[1]10-2017'!I72+'[1]11-2017'!I72+'[1]12-2017'!I72+'[1]01-2018'!I72+'[1]02-2018'!I72+'[1]03-2018'!I72+'[1]04-2018'!I72+'[1]05-2018'!I72+'[1]06-2018'!I72</f>
        <v>0</v>
      </c>
      <c r="J23" s="10">
        <f>'[1]07-2017'!J72+'[1]08-2017'!J72+'[1]09-2017'!J72+'[1]10-2017'!J72+'[1]11-2017'!J72+'[1]12-2017'!J72+'[1]01-2018'!J72+'[1]02-2018'!J72+'[1]03-2018'!J72+'[1]04-2018'!J72+'[1]05-2018'!J72+'[1]06-2018'!J72</f>
        <v>0</v>
      </c>
      <c r="K23" s="10">
        <f t="shared" si="4"/>
        <v>-294.54000000000002</v>
      </c>
      <c r="L23" s="11"/>
      <c r="M23" s="10">
        <f t="shared" si="5"/>
        <v>-294.54000000000002</v>
      </c>
      <c r="N23" s="18">
        <v>-1000</v>
      </c>
      <c r="O23" s="10">
        <f t="shared" si="0"/>
        <v>705.46</v>
      </c>
      <c r="P23" s="11"/>
      <c r="Q23" s="12">
        <v>100</v>
      </c>
      <c r="R23" s="12">
        <v>-650.01</v>
      </c>
      <c r="S23" s="12">
        <f t="shared" si="1"/>
        <v>-550.01</v>
      </c>
      <c r="T23" s="12">
        <f t="shared" si="2"/>
        <v>255.46999999999997</v>
      </c>
    </row>
    <row r="24" spans="1:20">
      <c r="A24" s="9" t="s">
        <v>64</v>
      </c>
      <c r="C24" s="10">
        <f>'[1]07-2017'!C73+'[1]08-2017'!C73+'[1]09-2017'!C73+'[1]10-2017'!C73+'[1]11-2017'!C73+'[1]12-2017'!C73+'[1]01-2018'!C73+'[1]02-2018'!C73+'[1]03-2018'!C73+'[1]04-2018'!C73+'[1]05-2018'!C73+'[1]06-2018'!C73</f>
        <v>0</v>
      </c>
      <c r="D24" s="10">
        <f>'[1]07-2017'!D73+'[1]08-2017'!D73+'[1]09-2017'!D73+'[1]10-2017'!D73+'[1]11-2017'!D73+'[1]12-2017'!D73+'[1]01-2018'!D73+'[1]02-2018'!D73+'[1]03-2018'!D73+'[1]04-2018'!D73+'[1]05-2018'!D73+'[1]06-2018'!D73</f>
        <v>0</v>
      </c>
      <c r="E24" s="10">
        <f>'[1]07-2017'!E73+'[1]08-2017'!E73+'[1]09-2017'!E73+'[1]10-2017'!E73+'[1]11-2017'!E73+'[1]12-2017'!E73+'[1]01-2018'!E73+'[1]02-2018'!E73+'[1]03-2018'!E73+'[1]04-2018'!E73+'[1]05-2018'!E73+'[1]06-2018'!E73</f>
        <v>0</v>
      </c>
      <c r="F24" s="10">
        <f t="shared" si="3"/>
        <v>0</v>
      </c>
      <c r="G24" s="11"/>
      <c r="H24" s="10">
        <f>'[1]07-2017'!H73+'[1]08-2017'!H73+'[1]09-2017'!H73+'[1]10-2017'!H73+'[1]11-2017'!H73+'[1]12-2017'!H73+'[1]01-2018'!H73+'[1]02-2018'!H73+'[1]03-2018'!H73+'[1]04-2018'!H73+'[1]05-2018'!H73+'[1]06-2018'!H73</f>
        <v>-25000</v>
      </c>
      <c r="I24" s="10">
        <f>'[1]07-2017'!I73+'[1]08-2017'!I73+'[1]09-2017'!I73+'[1]10-2017'!I73+'[1]11-2017'!I73+'[1]12-2017'!I73+'[1]01-2018'!I73+'[1]02-2018'!I73+'[1]03-2018'!I73+'[1]04-2018'!I73+'[1]05-2018'!I73+'[1]06-2018'!I73</f>
        <v>0</v>
      </c>
      <c r="J24" s="10">
        <f>'[1]07-2017'!J73+'[1]08-2017'!J73+'[1]09-2017'!J73+'[1]10-2017'!J73+'[1]11-2017'!J73+'[1]12-2017'!J73+'[1]01-2018'!J73+'[1]02-2018'!J73+'[1]03-2018'!J73+'[1]04-2018'!J73+'[1]05-2018'!J73+'[1]06-2018'!J73</f>
        <v>0</v>
      </c>
      <c r="K24" s="10">
        <f t="shared" si="4"/>
        <v>-25000</v>
      </c>
      <c r="L24" s="11"/>
      <c r="M24" s="10">
        <f t="shared" si="5"/>
        <v>-25000</v>
      </c>
      <c r="N24" s="18">
        <f>-22000-3000</f>
        <v>-25000</v>
      </c>
      <c r="O24" s="10">
        <f t="shared" si="0"/>
        <v>0</v>
      </c>
      <c r="P24" s="11"/>
      <c r="Q24" s="12">
        <v>0</v>
      </c>
      <c r="R24" s="12">
        <v>-19894</v>
      </c>
      <c r="S24" s="12">
        <f t="shared" si="1"/>
        <v>-19894</v>
      </c>
      <c r="T24" s="12">
        <f t="shared" si="2"/>
        <v>-5106</v>
      </c>
    </row>
    <row r="25" spans="1:20">
      <c r="A25" s="9" t="s">
        <v>65</v>
      </c>
      <c r="C25" s="10">
        <f>'[1]07-2017'!C74+'[1]08-2017'!C74+'[1]09-2017'!C74+'[1]10-2017'!C74+'[1]11-2017'!C74+'[1]12-2017'!C74+'[1]01-2018'!C74+'[1]02-2018'!C74+'[1]03-2018'!C74+'[1]04-2018'!C74+'[1]05-2018'!C74+'[1]06-2018'!C74</f>
        <v>408</v>
      </c>
      <c r="D25" s="10">
        <f>'[1]07-2017'!D74+'[1]08-2017'!D74+'[1]09-2017'!D74+'[1]10-2017'!D74+'[1]11-2017'!D74+'[1]12-2017'!D74+'[1]01-2018'!D74+'[1]02-2018'!D74+'[1]03-2018'!D74+'[1]04-2018'!D74+'[1]05-2018'!D74+'[1]06-2018'!D74</f>
        <v>0</v>
      </c>
      <c r="E25" s="10">
        <f>'[1]07-2017'!E74+'[1]08-2017'!E74+'[1]09-2017'!E74+'[1]10-2017'!E74+'[1]11-2017'!E74+'[1]12-2017'!E74+'[1]01-2018'!E74+'[1]02-2018'!E74+'[1]03-2018'!E74+'[1]04-2018'!E74+'[1]05-2018'!E74+'[1]06-2018'!E74</f>
        <v>0</v>
      </c>
      <c r="F25" s="10">
        <f t="shared" si="3"/>
        <v>408</v>
      </c>
      <c r="G25" s="11"/>
      <c r="H25" s="10">
        <f>'[1]07-2017'!H74+'[1]08-2017'!H74+'[1]09-2017'!H74+'[1]10-2017'!H74+'[1]11-2017'!H74+'[1]12-2017'!H74+'[1]01-2018'!H74+'[1]02-2018'!H74+'[1]03-2018'!H74+'[1]04-2018'!H74+'[1]05-2018'!H74+'[1]06-2018'!H74</f>
        <v>-4168.9399999999996</v>
      </c>
      <c r="I25" s="10">
        <f>'[1]07-2017'!I74+'[1]08-2017'!I74+'[1]09-2017'!I74+'[1]10-2017'!I74+'[1]11-2017'!I74+'[1]12-2017'!I74+'[1]01-2018'!I74+'[1]02-2018'!I74+'[1]03-2018'!I74+'[1]04-2018'!I74+'[1]05-2018'!I74+'[1]06-2018'!I74</f>
        <v>0</v>
      </c>
      <c r="J25" s="10">
        <f>'[1]07-2017'!J74+'[1]08-2017'!J74+'[1]09-2017'!J74+'[1]10-2017'!J74+'[1]11-2017'!J74+'[1]12-2017'!J74+'[1]01-2018'!J74+'[1]02-2018'!J74+'[1]03-2018'!J74+'[1]04-2018'!J74+'[1]05-2018'!J74+'[1]06-2018'!J74</f>
        <v>0</v>
      </c>
      <c r="K25" s="10">
        <f t="shared" si="4"/>
        <v>-4168.9399999999996</v>
      </c>
      <c r="L25" s="11"/>
      <c r="M25" s="10">
        <f t="shared" si="5"/>
        <v>-3760.9399999999996</v>
      </c>
      <c r="N25" s="18">
        <v>-8000</v>
      </c>
      <c r="O25" s="10">
        <f t="shared" si="0"/>
        <v>4239.0600000000004</v>
      </c>
      <c r="P25" s="11"/>
      <c r="Q25" s="12">
        <v>200</v>
      </c>
      <c r="R25" s="12">
        <v>-6539.8499999999995</v>
      </c>
      <c r="S25" s="12">
        <f t="shared" si="1"/>
        <v>-6339.8499999999995</v>
      </c>
      <c r="T25" s="12">
        <f t="shared" si="2"/>
        <v>2578.91</v>
      </c>
    </row>
    <row r="26" spans="1:20">
      <c r="A26" s="9" t="s">
        <v>66</v>
      </c>
      <c r="C26" s="10">
        <f>'[1]07-2017'!C75+'[1]08-2017'!C75+'[1]09-2017'!C75+'[1]10-2017'!C75+'[1]11-2017'!C75+'[1]12-2017'!C75+'[1]01-2018'!C75+'[1]02-2018'!C75+'[1]03-2018'!C75+'[1]04-2018'!C75+'[1]05-2018'!C75+'[1]06-2018'!C75</f>
        <v>0</v>
      </c>
      <c r="D26" s="10">
        <f>'[1]07-2017'!D75+'[1]08-2017'!D75+'[1]09-2017'!D75+'[1]10-2017'!D75+'[1]11-2017'!D75+'[1]12-2017'!D75+'[1]01-2018'!D75+'[1]02-2018'!D75+'[1]03-2018'!D75+'[1]04-2018'!D75+'[1]05-2018'!D75+'[1]06-2018'!D75</f>
        <v>0</v>
      </c>
      <c r="E26" s="10">
        <f>'[1]07-2017'!E75+'[1]08-2017'!E75+'[1]09-2017'!E75+'[1]10-2017'!E75+'[1]11-2017'!E75+'[1]12-2017'!E75+'[1]01-2018'!E75+'[1]02-2018'!E75+'[1]03-2018'!E75+'[1]04-2018'!E75+'[1]05-2018'!E75+'[1]06-2018'!E75</f>
        <v>0</v>
      </c>
      <c r="F26" s="10">
        <f t="shared" si="3"/>
        <v>0</v>
      </c>
      <c r="G26" s="11"/>
      <c r="H26" s="10">
        <f>'[1]07-2017'!H75+'[1]08-2017'!H75+'[1]09-2017'!H75+'[1]10-2017'!H75+'[1]11-2017'!H75+'[1]12-2017'!H75+'[1]01-2018'!H75+'[1]02-2018'!H75+'[1]03-2018'!H75+'[1]04-2018'!H75+'[1]05-2018'!H75+'[1]06-2018'!H75</f>
        <v>-649.54</v>
      </c>
      <c r="I26" s="10">
        <f>'[1]07-2017'!I75+'[1]08-2017'!I75+'[1]09-2017'!I75+'[1]10-2017'!I75+'[1]11-2017'!I75+'[1]12-2017'!I75+'[1]01-2018'!I75+'[1]02-2018'!I75+'[1]03-2018'!I75+'[1]04-2018'!I75+'[1]05-2018'!I75+'[1]06-2018'!I75</f>
        <v>0</v>
      </c>
      <c r="J26" s="10">
        <f>'[1]07-2017'!J75+'[1]08-2017'!J75+'[1]09-2017'!J75+'[1]10-2017'!J75+'[1]11-2017'!J75+'[1]12-2017'!J75+'[1]01-2018'!J75+'[1]02-2018'!J75+'[1]03-2018'!J75+'[1]04-2018'!J75+'[1]05-2018'!J75+'[1]06-2018'!J75</f>
        <v>0</v>
      </c>
      <c r="K26" s="10">
        <f t="shared" si="4"/>
        <v>-649.54</v>
      </c>
      <c r="L26" s="11"/>
      <c r="M26" s="10">
        <f t="shared" si="5"/>
        <v>-649.54</v>
      </c>
      <c r="N26" s="18">
        <v>-2500</v>
      </c>
      <c r="O26" s="10">
        <f t="shared" si="0"/>
        <v>1850.46</v>
      </c>
      <c r="P26" s="11"/>
      <c r="Q26" s="12">
        <v>0</v>
      </c>
      <c r="R26" s="12">
        <v>-1544.2600000000002</v>
      </c>
      <c r="S26" s="12">
        <f t="shared" si="1"/>
        <v>-1544.2600000000002</v>
      </c>
      <c r="T26" s="12">
        <f t="shared" si="2"/>
        <v>894.72000000000025</v>
      </c>
    </row>
    <row r="27" spans="1:20">
      <c r="A27" s="9" t="s">
        <v>67</v>
      </c>
      <c r="C27" s="10">
        <f>'[1]07-2017'!C76+'[1]08-2017'!C76+'[1]09-2017'!C76+'[1]10-2017'!C76+'[1]11-2017'!C76+'[1]12-2017'!C76+'[1]01-2018'!C76+'[1]02-2018'!C76+'[1]03-2018'!C76+'[1]04-2018'!C76+'[1]05-2018'!C76+'[1]06-2018'!C76</f>
        <v>0</v>
      </c>
      <c r="D27" s="10">
        <f>'[1]07-2017'!D76+'[1]08-2017'!D76+'[1]09-2017'!D76+'[1]10-2017'!D76+'[1]11-2017'!D76+'[1]12-2017'!D76+'[1]01-2018'!D76+'[1]02-2018'!D76+'[1]03-2018'!D76+'[1]04-2018'!D76+'[1]05-2018'!D76+'[1]06-2018'!D76</f>
        <v>0</v>
      </c>
      <c r="E27" s="10">
        <f>'[1]07-2017'!E76+'[1]08-2017'!E76+'[1]09-2017'!E76+'[1]10-2017'!E76+'[1]11-2017'!E76+'[1]12-2017'!E76+'[1]01-2018'!E76+'[1]02-2018'!E76+'[1]03-2018'!E76+'[1]04-2018'!E76+'[1]05-2018'!E76+'[1]06-2018'!E76</f>
        <v>0</v>
      </c>
      <c r="F27" s="10">
        <f t="shared" si="3"/>
        <v>0</v>
      </c>
      <c r="G27" s="11"/>
      <c r="H27" s="10">
        <f>'[1]07-2017'!H76+'[1]08-2017'!H76+'[1]09-2017'!H76+'[1]10-2017'!H76+'[1]11-2017'!H76+'[1]12-2017'!H76+'[1]01-2018'!H76+'[1]02-2018'!H76+'[1]03-2018'!H76+'[1]04-2018'!H76+'[1]05-2018'!H76+'[1]06-2018'!H76</f>
        <v>0</v>
      </c>
      <c r="I27" s="10">
        <f>'[1]07-2017'!I76+'[1]08-2017'!I76+'[1]09-2017'!I76+'[1]10-2017'!I76+'[1]11-2017'!I76+'[1]12-2017'!I76+'[1]01-2018'!I76+'[1]02-2018'!I76+'[1]03-2018'!I76+'[1]04-2018'!I76+'[1]05-2018'!I76+'[1]06-2018'!I76</f>
        <v>0</v>
      </c>
      <c r="J27" s="10">
        <f>'[1]07-2017'!J76+'[1]08-2017'!J76+'[1]09-2017'!J76+'[1]10-2017'!J76+'[1]11-2017'!J76+'[1]12-2017'!J76+'[1]01-2018'!J76+'[1]02-2018'!J76+'[1]03-2018'!J76+'[1]04-2018'!J76+'[1]05-2018'!J76+'[1]06-2018'!J76</f>
        <v>0</v>
      </c>
      <c r="K27" s="10">
        <f t="shared" si="4"/>
        <v>0</v>
      </c>
      <c r="L27" s="11"/>
      <c r="M27" s="10">
        <f t="shared" si="5"/>
        <v>0</v>
      </c>
      <c r="N27" s="18">
        <v>0</v>
      </c>
      <c r="O27" s="10">
        <f t="shared" si="0"/>
        <v>0</v>
      </c>
      <c r="P27" s="11"/>
      <c r="Q27" s="12">
        <v>0</v>
      </c>
      <c r="R27" s="12">
        <v>0</v>
      </c>
      <c r="S27" s="12">
        <f t="shared" si="1"/>
        <v>0</v>
      </c>
      <c r="T27" s="12">
        <f t="shared" si="2"/>
        <v>0</v>
      </c>
    </row>
    <row r="28" spans="1:20">
      <c r="A28" s="9"/>
      <c r="C28" s="10">
        <f>'[1]07-2017'!C77+'[1]08-2017'!C77+'[1]09-2017'!C77+'[1]10-2017'!C77+'[1]11-2017'!C77+'[1]12-2017'!C77+'[1]01-2018'!C77+'[1]02-2018'!C77+'[1]03-2018'!C77+'[1]04-2018'!C77+'[1]05-2018'!C77+'[1]06-2018'!C77</f>
        <v>0</v>
      </c>
      <c r="D28" s="10">
        <f>'[1]07-2017'!D77+'[1]08-2017'!D77+'[1]09-2017'!D77+'[1]10-2017'!D77+'[1]11-2017'!D77+'[1]12-2017'!D77+'[1]01-2018'!D77+'[1]02-2018'!D77+'[1]03-2018'!D77+'[1]04-2018'!D77+'[1]05-2018'!D77+'[1]06-2018'!D77</f>
        <v>0</v>
      </c>
      <c r="E28" s="10">
        <f>'[1]07-2017'!E77+'[1]08-2017'!E77+'[1]09-2017'!E77+'[1]10-2017'!E77+'[1]11-2017'!E77+'[1]12-2017'!E77+'[1]01-2018'!E77+'[1]02-2018'!E77+'[1]03-2018'!E77+'[1]04-2018'!E77+'[1]05-2018'!E77+'[1]06-2018'!E77</f>
        <v>0</v>
      </c>
      <c r="F28" s="10">
        <f t="shared" si="3"/>
        <v>0</v>
      </c>
      <c r="G28" s="11"/>
      <c r="H28" s="10">
        <f>'[1]07-2017'!H77+'[1]08-2017'!H77+'[1]09-2017'!H77+'[1]10-2017'!H77+'[1]11-2017'!H77+'[1]12-2017'!H77+'[1]01-2018'!H77+'[1]02-2018'!H77+'[1]03-2018'!H77+'[1]04-2018'!H77+'[1]05-2018'!H77+'[1]06-2018'!H77</f>
        <v>0</v>
      </c>
      <c r="I28" s="10">
        <f>'[1]07-2017'!I77+'[1]08-2017'!I77+'[1]09-2017'!I77+'[1]10-2017'!I77+'[1]11-2017'!I77+'[1]12-2017'!I77+'[1]01-2018'!I77+'[1]02-2018'!I77+'[1]03-2018'!I77+'[1]04-2018'!I77+'[1]05-2018'!I77+'[1]06-2018'!I77</f>
        <v>0</v>
      </c>
      <c r="J28" s="10">
        <f>'[1]07-2017'!J77+'[1]08-2017'!J77+'[1]09-2017'!J77+'[1]10-2017'!J77+'[1]11-2017'!J77+'[1]12-2017'!J77+'[1]01-2018'!J77+'[1]02-2018'!J77+'[1]03-2018'!J77+'[1]04-2018'!J77+'[1]05-2018'!J77+'[1]06-2018'!J77</f>
        <v>0</v>
      </c>
      <c r="K28" s="10">
        <f t="shared" si="4"/>
        <v>0</v>
      </c>
      <c r="L28" s="11"/>
      <c r="M28" s="10">
        <f t="shared" si="5"/>
        <v>0</v>
      </c>
      <c r="N28" s="18"/>
      <c r="O28" s="10">
        <f t="shared" si="0"/>
        <v>0</v>
      </c>
      <c r="P28" s="11"/>
      <c r="Q28" s="12">
        <f t="shared" ref="Q28" si="6">F28</f>
        <v>0</v>
      </c>
      <c r="R28" s="12">
        <f t="shared" ref="R28" si="7">K28</f>
        <v>0</v>
      </c>
      <c r="S28" s="12">
        <f t="shared" si="1"/>
        <v>0</v>
      </c>
      <c r="T28" s="12">
        <f t="shared" si="2"/>
        <v>0</v>
      </c>
    </row>
    <row r="29" spans="1:20">
      <c r="A29" s="15" t="s">
        <v>68</v>
      </c>
      <c r="C29" s="16">
        <f>SUM(C7:C28)</f>
        <v>6436</v>
      </c>
      <c r="D29" s="16">
        <f>SUM(D7:D28)</f>
        <v>-234.48</v>
      </c>
      <c r="E29" s="16">
        <f>SUM(E7:E28)</f>
        <v>0</v>
      </c>
      <c r="F29" s="16">
        <f>SUM(F7:F28)</f>
        <v>6201.52</v>
      </c>
      <c r="G29" s="11"/>
      <c r="H29" s="16">
        <f>SUM(H7:H28)</f>
        <v>-85029.92</v>
      </c>
      <c r="I29" s="16">
        <f>SUM(I7:I28)</f>
        <v>1931.94</v>
      </c>
      <c r="J29" s="16">
        <f>SUM(J7:J28)</f>
        <v>0</v>
      </c>
      <c r="K29" s="16">
        <f>SUM(K7:K28)</f>
        <v>-83097.98</v>
      </c>
      <c r="L29" s="11"/>
      <c r="M29" s="16">
        <f>SUM(M7:M28)</f>
        <v>-76896.459999999992</v>
      </c>
      <c r="N29" s="16">
        <f>SUM(N7:N28)</f>
        <v>-93250</v>
      </c>
      <c r="O29" s="16">
        <f>SUM(O7:O28)</f>
        <v>16353.54</v>
      </c>
      <c r="P29" s="11"/>
      <c r="Q29" s="16">
        <f>SUM(Q7:Q28)</f>
        <v>6985.84</v>
      </c>
      <c r="R29" s="16">
        <f>SUM(R7:R28)</f>
        <v>-90264.24</v>
      </c>
      <c r="S29" s="16">
        <f>SUM(S7:S28)</f>
        <v>-83278.400000000009</v>
      </c>
      <c r="T29" s="16">
        <f>SUM(T7:T28)</f>
        <v>6381.94</v>
      </c>
    </row>
    <row r="30" spans="1:20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>
      <c r="A32" s="17" t="s">
        <v>69</v>
      </c>
      <c r="C32" s="7"/>
      <c r="D32" s="7"/>
      <c r="E32" s="7"/>
      <c r="F32" s="7"/>
      <c r="G32" s="8"/>
      <c r="H32" s="7"/>
      <c r="I32" s="7"/>
      <c r="J32" s="7"/>
      <c r="K32" s="7"/>
      <c r="L32" s="8"/>
      <c r="M32" s="7"/>
      <c r="N32" s="7"/>
      <c r="O32" s="7"/>
      <c r="P32" s="8"/>
      <c r="Q32" s="7"/>
      <c r="R32" s="7"/>
      <c r="S32" s="7"/>
      <c r="T32" s="7"/>
    </row>
    <row r="33" spans="1:20">
      <c r="A33" s="9" t="s">
        <v>70</v>
      </c>
      <c r="C33" s="10">
        <f>'[1]07-2017'!C96+'[1]08-2017'!C96+'[1]09-2017'!C96+'[1]10-2017'!C96+'[1]11-2017'!C96+'[1]12-2017'!C96+'[1]01-2018'!C96+'[1]02-2018'!C96+'[1]03-2018'!C96+'[1]04-2018'!C96+'[1]05-2018'!C96+'[1]06-2018'!C96</f>
        <v>0</v>
      </c>
      <c r="D33" s="10">
        <f>'[1]07-2017'!D96+'[1]08-2017'!D96+'[1]09-2017'!D96+'[1]10-2017'!D96+'[1]11-2017'!D96+'[1]12-2017'!D96+'[1]01-2018'!D96+'[1]02-2018'!D96+'[1]03-2018'!D96+'[1]04-2018'!D96+'[1]05-2018'!D96+'[1]06-2018'!D96</f>
        <v>0</v>
      </c>
      <c r="E33" s="10">
        <f>'[1]07-2017'!E96+'[1]08-2017'!E96+'[1]09-2017'!E96+'[1]10-2017'!E96+'[1]11-2017'!E96+'[1]12-2017'!E96+'[1]01-2018'!E96+'[1]02-2018'!E96+'[1]03-2018'!E96+'[1]04-2018'!E96+'[1]05-2018'!E96+'[1]06-2018'!E96</f>
        <v>0</v>
      </c>
      <c r="F33" s="10">
        <f t="shared" ref="F33:F53" si="8">SUM(C33:D33)</f>
        <v>0</v>
      </c>
      <c r="G33" s="11"/>
      <c r="H33" s="10">
        <f>'[1]07-2017'!H96+'[1]08-2017'!H96+'[1]09-2017'!H96+'[1]10-2017'!H96+'[1]11-2017'!H96+'[1]12-2017'!H96+'[1]01-2018'!H96+'[1]02-2018'!H96+'[1]03-2018'!H96+'[1]04-2018'!H96+'[1]05-2018'!H96+'[1]06-2018'!H96</f>
        <v>0</v>
      </c>
      <c r="I33" s="10">
        <f>'[1]07-2017'!I96+'[1]08-2017'!I96+'[1]09-2017'!I96+'[1]10-2017'!I96+'[1]11-2017'!I96+'[1]12-2017'!I96+'[1]01-2018'!I96+'[1]02-2018'!I96+'[1]03-2018'!I96+'[1]04-2018'!I96+'[1]05-2018'!I96+'[1]06-2018'!I96</f>
        <v>0</v>
      </c>
      <c r="J33" s="10">
        <f>'[1]07-2017'!J96+'[1]08-2017'!J96+'[1]09-2017'!J96+'[1]10-2017'!J96+'[1]11-2017'!J96+'[1]12-2017'!J96+'[1]01-2018'!J96+'[1]02-2018'!J96+'[1]03-2018'!J96+'[1]04-2018'!J96+'[1]05-2018'!J96+'[1]06-2018'!J96</f>
        <v>0</v>
      </c>
      <c r="K33" s="10">
        <f t="shared" ref="K33:K53" si="9">SUM(H33:I33)</f>
        <v>0</v>
      </c>
      <c r="L33" s="11"/>
      <c r="M33" s="10">
        <f t="shared" ref="M33:M53" si="10">F33+K33</f>
        <v>0</v>
      </c>
      <c r="N33" s="10">
        <v>-800</v>
      </c>
      <c r="O33" s="10">
        <f t="shared" ref="O33:O53" si="11">M33-N33</f>
        <v>800</v>
      </c>
      <c r="P33" s="11"/>
      <c r="Q33" s="12">
        <v>0</v>
      </c>
      <c r="R33" s="12">
        <v>-800.16</v>
      </c>
      <c r="S33" s="12">
        <f t="shared" ref="S33:S53" si="12">SUM(Q33:R33)</f>
        <v>-800.16</v>
      </c>
      <c r="T33" s="12">
        <f t="shared" ref="T33:T53" si="13">M33-S33</f>
        <v>800.16</v>
      </c>
    </row>
    <row r="34" spans="1:20">
      <c r="A34" s="9" t="s">
        <v>71</v>
      </c>
      <c r="C34" s="10">
        <f>'[1]07-2017'!C97+'[1]08-2017'!C97+'[1]09-2017'!C97+'[1]10-2017'!C97+'[1]11-2017'!C97+'[1]12-2017'!C97+'[1]01-2018'!C97+'[1]02-2018'!C97+'[1]03-2018'!C97+'[1]04-2018'!C97+'[1]05-2018'!C97+'[1]06-2018'!C97</f>
        <v>0</v>
      </c>
      <c r="D34" s="10">
        <f>'[1]07-2017'!D97+'[1]08-2017'!D97+'[1]09-2017'!D97+'[1]10-2017'!D97+'[1]11-2017'!D97+'[1]12-2017'!D97+'[1]01-2018'!D97+'[1]02-2018'!D97+'[1]03-2018'!D97+'[1]04-2018'!D97+'[1]05-2018'!D97+'[1]06-2018'!D97</f>
        <v>0</v>
      </c>
      <c r="E34" s="10">
        <f>'[1]07-2017'!E97+'[1]08-2017'!E97+'[1]09-2017'!E97+'[1]10-2017'!E97+'[1]11-2017'!E97+'[1]12-2017'!E97+'[1]01-2018'!E97+'[1]02-2018'!E97+'[1]03-2018'!E97+'[1]04-2018'!E97+'[1]05-2018'!E97+'[1]06-2018'!E97</f>
        <v>0</v>
      </c>
      <c r="F34" s="10">
        <f t="shared" si="8"/>
        <v>0</v>
      </c>
      <c r="G34" s="11"/>
      <c r="H34" s="10">
        <f>'[1]07-2017'!H97+'[1]08-2017'!H97+'[1]09-2017'!H97+'[1]10-2017'!H97+'[1]11-2017'!H97+'[1]12-2017'!H97+'[1]01-2018'!H97+'[1]02-2018'!H97+'[1]03-2018'!H97+'[1]04-2018'!H97+'[1]05-2018'!H97+'[1]06-2018'!H97</f>
        <v>0</v>
      </c>
      <c r="I34" s="10">
        <f>'[1]07-2017'!I97+'[1]08-2017'!I97+'[1]09-2017'!I97+'[1]10-2017'!I97+'[1]11-2017'!I97+'[1]12-2017'!I97+'[1]01-2018'!I97+'[1]02-2018'!I97+'[1]03-2018'!I97+'[1]04-2018'!I97+'[1]05-2018'!I97+'[1]06-2018'!I97</f>
        <v>0</v>
      </c>
      <c r="J34" s="10">
        <f>'[1]07-2017'!J97+'[1]08-2017'!J97+'[1]09-2017'!J97+'[1]10-2017'!J97+'[1]11-2017'!J97+'[1]12-2017'!J97+'[1]01-2018'!J97+'[1]02-2018'!J97+'[1]03-2018'!J97+'[1]04-2018'!J97+'[1]05-2018'!J97+'[1]06-2018'!J97</f>
        <v>0</v>
      </c>
      <c r="K34" s="10">
        <f t="shared" si="9"/>
        <v>0</v>
      </c>
      <c r="L34" s="11"/>
      <c r="M34" s="10">
        <f t="shared" si="10"/>
        <v>0</v>
      </c>
      <c r="N34" s="10"/>
      <c r="O34" s="10">
        <f t="shared" si="11"/>
        <v>0</v>
      </c>
      <c r="P34" s="11"/>
      <c r="Q34" s="12">
        <v>0</v>
      </c>
      <c r="R34" s="12">
        <v>0</v>
      </c>
      <c r="S34" s="12">
        <f t="shared" si="12"/>
        <v>0</v>
      </c>
      <c r="T34" s="12">
        <f t="shared" si="13"/>
        <v>0</v>
      </c>
    </row>
    <row r="35" spans="1:20">
      <c r="A35" s="9" t="s">
        <v>72</v>
      </c>
      <c r="C35" s="10">
        <f>'[1]07-2017'!C98+'[1]08-2017'!C98+'[1]09-2017'!C98+'[1]10-2017'!C98+'[1]11-2017'!C98+'[1]12-2017'!C98+'[1]01-2018'!C98+'[1]02-2018'!C98+'[1]03-2018'!C98+'[1]04-2018'!C98+'[1]05-2018'!C98+'[1]06-2018'!C98</f>
        <v>0</v>
      </c>
      <c r="D35" s="10">
        <f>'[1]07-2017'!D98+'[1]08-2017'!D98+'[1]09-2017'!D98+'[1]10-2017'!D98+'[1]11-2017'!D98+'[1]12-2017'!D98+'[1]01-2018'!D98+'[1]02-2018'!D98+'[1]03-2018'!D98+'[1]04-2018'!D98+'[1]05-2018'!D98+'[1]06-2018'!D98</f>
        <v>0</v>
      </c>
      <c r="E35" s="10">
        <f>'[1]07-2017'!E98+'[1]08-2017'!E98+'[1]09-2017'!E98+'[1]10-2017'!E98+'[1]11-2017'!E98+'[1]12-2017'!E98+'[1]01-2018'!E98+'[1]02-2018'!E98+'[1]03-2018'!E98+'[1]04-2018'!E98+'[1]05-2018'!E98+'[1]06-2018'!E98</f>
        <v>0</v>
      </c>
      <c r="F35" s="10">
        <f t="shared" si="8"/>
        <v>0</v>
      </c>
      <c r="G35" s="11"/>
      <c r="H35" s="10">
        <f>'[1]07-2017'!H98+'[1]08-2017'!H98+'[1]09-2017'!H98+'[1]10-2017'!H98+'[1]11-2017'!H98+'[1]12-2017'!H98+'[1]01-2018'!H98+'[1]02-2018'!H98+'[1]03-2018'!H98+'[1]04-2018'!H98+'[1]05-2018'!H98+'[1]06-2018'!H98</f>
        <v>-59.59</v>
      </c>
      <c r="I35" s="10">
        <f>'[1]07-2017'!I98+'[1]08-2017'!I98+'[1]09-2017'!I98+'[1]10-2017'!I98+'[1]11-2017'!I98+'[1]12-2017'!I98+'[1]01-2018'!I98+'[1]02-2018'!I98+'[1]03-2018'!I98+'[1]04-2018'!I98+'[1]05-2018'!I98+'[1]06-2018'!I98</f>
        <v>0</v>
      </c>
      <c r="J35" s="10">
        <f>'[1]07-2017'!J98+'[1]08-2017'!J98+'[1]09-2017'!J98+'[1]10-2017'!J98+'[1]11-2017'!J98+'[1]12-2017'!J98+'[1]01-2018'!J98+'[1]02-2018'!J98+'[1]03-2018'!J98+'[1]04-2018'!J98+'[1]05-2018'!J98+'[1]06-2018'!J98</f>
        <v>0</v>
      </c>
      <c r="K35" s="10">
        <f t="shared" si="9"/>
        <v>-59.59</v>
      </c>
      <c r="L35" s="11"/>
      <c r="M35" s="10">
        <f t="shared" si="10"/>
        <v>-59.59</v>
      </c>
      <c r="N35" s="10">
        <v>-200</v>
      </c>
      <c r="O35" s="10">
        <f t="shared" si="11"/>
        <v>140.41</v>
      </c>
      <c r="P35" s="11"/>
      <c r="Q35" s="12">
        <v>176.32</v>
      </c>
      <c r="R35" s="12">
        <v>-177.17</v>
      </c>
      <c r="S35" s="12">
        <f t="shared" si="12"/>
        <v>-0.84999999999999432</v>
      </c>
      <c r="T35" s="12">
        <f t="shared" si="13"/>
        <v>-58.740000000000009</v>
      </c>
    </row>
    <row r="36" spans="1:20">
      <c r="A36" s="9" t="s">
        <v>73</v>
      </c>
      <c r="C36" s="10">
        <f>'[1]07-2017'!C99+'[1]08-2017'!C99+'[1]09-2017'!C99+'[1]10-2017'!C99+'[1]11-2017'!C99+'[1]12-2017'!C99+'[1]01-2018'!C99+'[1]02-2018'!C99+'[1]03-2018'!C99+'[1]04-2018'!C99+'[1]05-2018'!C99+'[1]06-2018'!C99</f>
        <v>0</v>
      </c>
      <c r="D36" s="10">
        <f>'[1]07-2017'!D99+'[1]08-2017'!D99+'[1]09-2017'!D99+'[1]10-2017'!D99+'[1]11-2017'!D99+'[1]12-2017'!D99+'[1]01-2018'!D99+'[1]02-2018'!D99+'[1]03-2018'!D99+'[1]04-2018'!D99+'[1]05-2018'!D99+'[1]06-2018'!D99</f>
        <v>0</v>
      </c>
      <c r="E36" s="10">
        <f>'[1]07-2017'!E99+'[1]08-2017'!E99+'[1]09-2017'!E99+'[1]10-2017'!E99+'[1]11-2017'!E99+'[1]12-2017'!E99+'[1]01-2018'!E99+'[1]02-2018'!E99+'[1]03-2018'!E99+'[1]04-2018'!E99+'[1]05-2018'!E99+'[1]06-2018'!E99</f>
        <v>0</v>
      </c>
      <c r="F36" s="10">
        <f t="shared" si="8"/>
        <v>0</v>
      </c>
      <c r="G36" s="11"/>
      <c r="H36" s="10">
        <f>'[1]07-2017'!H99+'[1]08-2017'!H99+'[1]09-2017'!H99+'[1]10-2017'!H99+'[1]11-2017'!H99+'[1]12-2017'!H99+'[1]01-2018'!H99+'[1]02-2018'!H99+'[1]03-2018'!H99+'[1]04-2018'!H99+'[1]05-2018'!H99+'[1]06-2018'!H99</f>
        <v>0</v>
      </c>
      <c r="I36" s="10">
        <f>'[1]07-2017'!I99+'[1]08-2017'!I99+'[1]09-2017'!I99+'[1]10-2017'!I99+'[1]11-2017'!I99+'[1]12-2017'!I99+'[1]01-2018'!I99+'[1]02-2018'!I99+'[1]03-2018'!I99+'[1]04-2018'!I99+'[1]05-2018'!I99+'[1]06-2018'!I99</f>
        <v>0</v>
      </c>
      <c r="J36" s="10">
        <f>'[1]07-2017'!J99+'[1]08-2017'!J99+'[1]09-2017'!J99+'[1]10-2017'!J99+'[1]11-2017'!J99+'[1]12-2017'!J99+'[1]01-2018'!J99+'[1]02-2018'!J99+'[1]03-2018'!J99+'[1]04-2018'!J99+'[1]05-2018'!J99+'[1]06-2018'!J99</f>
        <v>0</v>
      </c>
      <c r="K36" s="10">
        <f t="shared" si="9"/>
        <v>0</v>
      </c>
      <c r="L36" s="11"/>
      <c r="M36" s="10">
        <f t="shared" si="10"/>
        <v>0</v>
      </c>
      <c r="N36" s="10">
        <v>-500</v>
      </c>
      <c r="O36" s="10">
        <f t="shared" si="11"/>
        <v>500</v>
      </c>
      <c r="P36" s="11"/>
      <c r="Q36" s="12">
        <v>0</v>
      </c>
      <c r="R36" s="12">
        <v>0</v>
      </c>
      <c r="S36" s="12">
        <f t="shared" si="12"/>
        <v>0</v>
      </c>
      <c r="T36" s="12">
        <f t="shared" si="13"/>
        <v>0</v>
      </c>
    </row>
    <row r="37" spans="1:20">
      <c r="A37" s="9" t="s">
        <v>74</v>
      </c>
      <c r="C37" s="10">
        <f>'[1]07-2017'!C100+'[1]08-2017'!C100+'[1]09-2017'!C100+'[1]10-2017'!C100+'[1]11-2017'!C100+'[1]12-2017'!C100+'[1]01-2018'!C100+'[1]02-2018'!C100+'[1]03-2018'!C100+'[1]04-2018'!C100+'[1]05-2018'!C100+'[1]06-2018'!C100</f>
        <v>0</v>
      </c>
      <c r="D37" s="10">
        <f>'[1]07-2017'!D100+'[1]08-2017'!D100+'[1]09-2017'!D100+'[1]10-2017'!D100+'[1]11-2017'!D100+'[1]12-2017'!D100+'[1]01-2018'!D100+'[1]02-2018'!D100+'[1]03-2018'!D100+'[1]04-2018'!D100+'[1]05-2018'!D100+'[1]06-2018'!D100</f>
        <v>0</v>
      </c>
      <c r="E37" s="10">
        <f>'[1]07-2017'!E100+'[1]08-2017'!E100+'[1]09-2017'!E100+'[1]10-2017'!E100+'[1]11-2017'!E100+'[1]12-2017'!E100+'[1]01-2018'!E100+'[1]02-2018'!E100+'[1]03-2018'!E100+'[1]04-2018'!E100+'[1]05-2018'!E100+'[1]06-2018'!E100</f>
        <v>0</v>
      </c>
      <c r="F37" s="10">
        <f t="shared" si="8"/>
        <v>0</v>
      </c>
      <c r="G37" s="11"/>
      <c r="H37" s="10">
        <f>'[1]07-2017'!H100+'[1]08-2017'!H100+'[1]09-2017'!H100+'[1]10-2017'!H100+'[1]11-2017'!H100+'[1]12-2017'!H100+'[1]01-2018'!H100+'[1]02-2018'!H100+'[1]03-2018'!H100+'[1]04-2018'!H100+'[1]05-2018'!H100+'[1]06-2018'!H100</f>
        <v>0</v>
      </c>
      <c r="I37" s="10">
        <f>'[1]07-2017'!I100+'[1]08-2017'!I100+'[1]09-2017'!I100+'[1]10-2017'!I100+'[1]11-2017'!I100+'[1]12-2017'!I100+'[1]01-2018'!I100+'[1]02-2018'!I100+'[1]03-2018'!I100+'[1]04-2018'!I100+'[1]05-2018'!I100+'[1]06-2018'!I100</f>
        <v>0</v>
      </c>
      <c r="J37" s="10">
        <f>'[1]07-2017'!J100+'[1]08-2017'!J100+'[1]09-2017'!J100+'[1]10-2017'!J100+'[1]11-2017'!J100+'[1]12-2017'!J100+'[1]01-2018'!J100+'[1]02-2018'!J100+'[1]03-2018'!J100+'[1]04-2018'!J100+'[1]05-2018'!J100+'[1]06-2018'!J100</f>
        <v>0</v>
      </c>
      <c r="K37" s="10">
        <f t="shared" si="9"/>
        <v>0</v>
      </c>
      <c r="L37" s="11"/>
      <c r="M37" s="10">
        <f t="shared" si="10"/>
        <v>0</v>
      </c>
      <c r="N37" s="10">
        <v>-250</v>
      </c>
      <c r="O37" s="10">
        <f t="shared" si="11"/>
        <v>250</v>
      </c>
      <c r="P37" s="11"/>
      <c r="Q37" s="12">
        <v>0</v>
      </c>
      <c r="R37" s="12">
        <v>0</v>
      </c>
      <c r="S37" s="12">
        <f t="shared" si="12"/>
        <v>0</v>
      </c>
      <c r="T37" s="12">
        <f t="shared" si="13"/>
        <v>0</v>
      </c>
    </row>
    <row r="38" spans="1:20">
      <c r="A38" s="9" t="s">
        <v>75</v>
      </c>
      <c r="C38" s="10">
        <f>'[1]07-2017'!C101+'[1]08-2017'!C101+'[1]09-2017'!C101+'[1]10-2017'!C101+'[1]11-2017'!C101+'[1]12-2017'!C101+'[1]01-2018'!C101+'[1]02-2018'!C101+'[1]03-2018'!C101+'[1]04-2018'!C101+'[1]05-2018'!C101+'[1]06-2018'!C101</f>
        <v>0</v>
      </c>
      <c r="D38" s="10">
        <f>'[1]07-2017'!D101+'[1]08-2017'!D101+'[1]09-2017'!D101+'[1]10-2017'!D101+'[1]11-2017'!D101+'[1]12-2017'!D101+'[1]01-2018'!D101+'[1]02-2018'!D101+'[1]03-2018'!D101+'[1]04-2018'!D101+'[1]05-2018'!D101+'[1]06-2018'!D101</f>
        <v>0</v>
      </c>
      <c r="E38" s="10">
        <f>'[1]07-2017'!E101+'[1]08-2017'!E101+'[1]09-2017'!E101+'[1]10-2017'!E101+'[1]11-2017'!E101+'[1]12-2017'!E101+'[1]01-2018'!E101+'[1]02-2018'!E101+'[1]03-2018'!E101+'[1]04-2018'!E101+'[1]05-2018'!E101+'[1]06-2018'!E101</f>
        <v>0</v>
      </c>
      <c r="F38" s="10">
        <f t="shared" si="8"/>
        <v>0</v>
      </c>
      <c r="G38" s="11"/>
      <c r="H38" s="10">
        <f>'[1]07-2017'!H101+'[1]08-2017'!H101+'[1]09-2017'!H101+'[1]10-2017'!H101+'[1]11-2017'!H101+'[1]12-2017'!H101+'[1]01-2018'!H101+'[1]02-2018'!H101+'[1]03-2018'!H101+'[1]04-2018'!H101+'[1]05-2018'!H101+'[1]06-2018'!H101</f>
        <v>0</v>
      </c>
      <c r="I38" s="10">
        <f>'[1]07-2017'!I101+'[1]08-2017'!I101+'[1]09-2017'!I101+'[1]10-2017'!I101+'[1]11-2017'!I101+'[1]12-2017'!I101+'[1]01-2018'!I101+'[1]02-2018'!I101+'[1]03-2018'!I101+'[1]04-2018'!I101+'[1]05-2018'!I101+'[1]06-2018'!I101</f>
        <v>0</v>
      </c>
      <c r="J38" s="10">
        <f>'[1]07-2017'!J101+'[1]08-2017'!J101+'[1]09-2017'!J101+'[1]10-2017'!J101+'[1]11-2017'!J101+'[1]12-2017'!J101+'[1]01-2018'!J101+'[1]02-2018'!J101+'[1]03-2018'!J101+'[1]04-2018'!J101+'[1]05-2018'!J101+'[1]06-2018'!J101</f>
        <v>0</v>
      </c>
      <c r="K38" s="10">
        <f t="shared" si="9"/>
        <v>0</v>
      </c>
      <c r="L38" s="11"/>
      <c r="M38" s="10">
        <f t="shared" si="10"/>
        <v>0</v>
      </c>
      <c r="N38" s="10">
        <v>-260</v>
      </c>
      <c r="O38" s="10">
        <f t="shared" si="11"/>
        <v>260</v>
      </c>
      <c r="P38" s="11"/>
      <c r="Q38" s="12">
        <v>640</v>
      </c>
      <c r="R38" s="12">
        <v>-1042.07</v>
      </c>
      <c r="S38" s="12">
        <f t="shared" si="12"/>
        <v>-402.06999999999994</v>
      </c>
      <c r="T38" s="12">
        <f t="shared" si="13"/>
        <v>402.06999999999994</v>
      </c>
    </row>
    <row r="39" spans="1:20">
      <c r="A39" s="9" t="s">
        <v>76</v>
      </c>
      <c r="C39" s="10">
        <f>'[1]07-2017'!C102+'[1]08-2017'!C102+'[1]09-2017'!C102+'[1]10-2017'!C102+'[1]11-2017'!C102+'[1]12-2017'!C102+'[1]01-2018'!C102+'[1]02-2018'!C102+'[1]03-2018'!C102+'[1]04-2018'!C102+'[1]05-2018'!C102+'[1]06-2018'!C102</f>
        <v>0</v>
      </c>
      <c r="D39" s="10">
        <f>'[1]07-2017'!D102+'[1]08-2017'!D102+'[1]09-2017'!D102+'[1]10-2017'!D102+'[1]11-2017'!D102+'[1]12-2017'!D102+'[1]01-2018'!D102+'[1]02-2018'!D102+'[1]03-2018'!D102+'[1]04-2018'!D102+'[1]05-2018'!D102+'[1]06-2018'!D102</f>
        <v>0</v>
      </c>
      <c r="E39" s="10">
        <f>'[1]07-2017'!E102+'[1]08-2017'!E102+'[1]09-2017'!E102+'[1]10-2017'!E102+'[1]11-2017'!E102+'[1]12-2017'!E102+'[1]01-2018'!E102+'[1]02-2018'!E102+'[1]03-2018'!E102+'[1]04-2018'!E102+'[1]05-2018'!E102+'[1]06-2018'!E102</f>
        <v>0</v>
      </c>
      <c r="F39" s="10">
        <f>SUM(C39:D39)</f>
        <v>0</v>
      </c>
      <c r="G39" s="11"/>
      <c r="H39" s="10">
        <f>'[1]07-2017'!H102+'[1]08-2017'!H102+'[1]09-2017'!H102+'[1]10-2017'!H102+'[1]11-2017'!H102+'[1]12-2017'!H102+'[1]01-2018'!H102+'[1]02-2018'!H102+'[1]03-2018'!H102+'[1]04-2018'!H102+'[1]05-2018'!H102+'[1]06-2018'!H102</f>
        <v>0</v>
      </c>
      <c r="I39" s="10">
        <f>'[1]07-2017'!I102+'[1]08-2017'!I102+'[1]09-2017'!I102+'[1]10-2017'!I102+'[1]11-2017'!I102+'[1]12-2017'!I102+'[1]01-2018'!I102+'[1]02-2018'!I102+'[1]03-2018'!I102+'[1]04-2018'!I102+'[1]05-2018'!I102+'[1]06-2018'!I102</f>
        <v>0</v>
      </c>
      <c r="J39" s="10">
        <f>'[1]07-2017'!J102+'[1]08-2017'!J102+'[1]09-2017'!J102+'[1]10-2017'!J102+'[1]11-2017'!J102+'[1]12-2017'!J102+'[1]01-2018'!J102+'[1]02-2018'!J102+'[1]03-2018'!J102+'[1]04-2018'!J102+'[1]05-2018'!J102+'[1]06-2018'!J102</f>
        <v>0</v>
      </c>
      <c r="K39" s="10">
        <f>SUM(H39:I39)</f>
        <v>0</v>
      </c>
      <c r="L39" s="11"/>
      <c r="M39" s="10">
        <f>F39+K39</f>
        <v>0</v>
      </c>
      <c r="N39" s="10">
        <v>-1000</v>
      </c>
      <c r="O39" s="10">
        <f t="shared" si="11"/>
        <v>1000</v>
      </c>
      <c r="P39" s="11"/>
      <c r="Q39" s="12">
        <v>0</v>
      </c>
      <c r="R39" s="12">
        <v>-209.67</v>
      </c>
      <c r="S39" s="12">
        <f t="shared" si="12"/>
        <v>-209.67</v>
      </c>
      <c r="T39" s="12">
        <f t="shared" si="13"/>
        <v>209.67</v>
      </c>
    </row>
    <row r="40" spans="1:20">
      <c r="A40" s="9" t="s">
        <v>77</v>
      </c>
      <c r="C40" s="10">
        <f>'[1]07-2017'!C103+'[1]08-2017'!C103+'[1]09-2017'!C103+'[1]10-2017'!C103+'[1]11-2017'!C103+'[1]12-2017'!C103+'[1]01-2018'!C103+'[1]02-2018'!C103+'[1]03-2018'!C103+'[1]04-2018'!C103+'[1]05-2018'!C103+'[1]06-2018'!C103</f>
        <v>0</v>
      </c>
      <c r="D40" s="10">
        <f>'[1]07-2017'!D103+'[1]08-2017'!D103+'[1]09-2017'!D103+'[1]10-2017'!D103+'[1]11-2017'!D103+'[1]12-2017'!D103+'[1]01-2018'!D103+'[1]02-2018'!D103+'[1]03-2018'!D103+'[1]04-2018'!D103+'[1]05-2018'!D103+'[1]06-2018'!D103</f>
        <v>0</v>
      </c>
      <c r="E40" s="10">
        <f>'[1]07-2017'!E103+'[1]08-2017'!E103+'[1]09-2017'!E103+'[1]10-2017'!E103+'[1]11-2017'!E103+'[1]12-2017'!E103+'[1]01-2018'!E103+'[1]02-2018'!E103+'[1]03-2018'!E103+'[1]04-2018'!E103+'[1]05-2018'!E103+'[1]06-2018'!E103</f>
        <v>0</v>
      </c>
      <c r="F40" s="10">
        <f t="shared" si="8"/>
        <v>0</v>
      </c>
      <c r="G40" s="11"/>
      <c r="H40" s="10">
        <f>'[1]07-2017'!H103+'[1]08-2017'!H103+'[1]09-2017'!H103+'[1]10-2017'!H103+'[1]11-2017'!H103+'[1]12-2017'!H103+'[1]01-2018'!H103+'[1]02-2018'!H103+'[1]03-2018'!H103+'[1]04-2018'!H103+'[1]05-2018'!H103+'[1]06-2018'!H103</f>
        <v>0</v>
      </c>
      <c r="I40" s="10">
        <f>'[1]07-2017'!I103+'[1]08-2017'!I103+'[1]09-2017'!I103+'[1]10-2017'!I103+'[1]11-2017'!I103+'[1]12-2017'!I103+'[1]01-2018'!I103+'[1]02-2018'!I103+'[1]03-2018'!I103+'[1]04-2018'!I103+'[1]05-2018'!I103+'[1]06-2018'!I103</f>
        <v>0</v>
      </c>
      <c r="J40" s="10">
        <f>'[1]07-2017'!J103+'[1]08-2017'!J103+'[1]09-2017'!J103+'[1]10-2017'!J103+'[1]11-2017'!J103+'[1]12-2017'!J103+'[1]01-2018'!J103+'[1]02-2018'!J103+'[1]03-2018'!J103+'[1]04-2018'!J103+'[1]05-2018'!J103+'[1]06-2018'!J103</f>
        <v>0</v>
      </c>
      <c r="K40" s="10">
        <f t="shared" si="9"/>
        <v>0</v>
      </c>
      <c r="L40" s="11"/>
      <c r="M40" s="10">
        <f t="shared" si="10"/>
        <v>0</v>
      </c>
      <c r="N40" s="10">
        <v>-750</v>
      </c>
      <c r="O40" s="10">
        <f t="shared" si="11"/>
        <v>750</v>
      </c>
      <c r="P40" s="11"/>
      <c r="Q40" s="12">
        <v>0</v>
      </c>
      <c r="R40" s="12">
        <v>-609.58000000000004</v>
      </c>
      <c r="S40" s="12">
        <f t="shared" si="12"/>
        <v>-609.58000000000004</v>
      </c>
      <c r="T40" s="12">
        <f t="shared" si="13"/>
        <v>609.58000000000004</v>
      </c>
    </row>
    <row r="41" spans="1:20">
      <c r="A41" s="9" t="s">
        <v>78</v>
      </c>
      <c r="C41" s="10">
        <f>'[1]07-2017'!C104+'[1]08-2017'!C104+'[1]09-2017'!C104+'[1]10-2017'!C104+'[1]11-2017'!C104+'[1]12-2017'!C104+'[1]01-2018'!C104+'[1]02-2018'!C104+'[1]03-2018'!C104+'[1]04-2018'!C104+'[1]05-2018'!C104+'[1]06-2018'!C104</f>
        <v>0</v>
      </c>
      <c r="D41" s="10">
        <f>'[1]07-2017'!D104+'[1]08-2017'!D104+'[1]09-2017'!D104+'[1]10-2017'!D104+'[1]11-2017'!D104+'[1]12-2017'!D104+'[1]01-2018'!D104+'[1]02-2018'!D104+'[1]03-2018'!D104+'[1]04-2018'!D104+'[1]05-2018'!D104+'[1]06-2018'!D104</f>
        <v>0</v>
      </c>
      <c r="E41" s="10">
        <f>'[1]07-2017'!E104+'[1]08-2017'!E104+'[1]09-2017'!E104+'[1]10-2017'!E104+'[1]11-2017'!E104+'[1]12-2017'!E104+'[1]01-2018'!E104+'[1]02-2018'!E104+'[1]03-2018'!E104+'[1]04-2018'!E104+'[1]05-2018'!E104+'[1]06-2018'!E104</f>
        <v>0</v>
      </c>
      <c r="F41" s="10">
        <f t="shared" si="8"/>
        <v>0</v>
      </c>
      <c r="G41" s="11"/>
      <c r="H41" s="10">
        <f>'[1]07-2017'!H104+'[1]08-2017'!H104+'[1]09-2017'!H104+'[1]10-2017'!H104+'[1]11-2017'!H104+'[1]12-2017'!H104+'[1]01-2018'!H104+'[1]02-2018'!H104+'[1]03-2018'!H104+'[1]04-2018'!H104+'[1]05-2018'!H104+'[1]06-2018'!H104</f>
        <v>0</v>
      </c>
      <c r="I41" s="10">
        <f>'[1]07-2017'!I104+'[1]08-2017'!I104+'[1]09-2017'!I104+'[1]10-2017'!I104+'[1]11-2017'!I104+'[1]12-2017'!I104+'[1]01-2018'!I104+'[1]02-2018'!I104+'[1]03-2018'!I104+'[1]04-2018'!I104+'[1]05-2018'!I104+'[1]06-2018'!I104</f>
        <v>0</v>
      </c>
      <c r="J41" s="10">
        <f>'[1]07-2017'!J104+'[1]08-2017'!J104+'[1]09-2017'!J104+'[1]10-2017'!J104+'[1]11-2017'!J104+'[1]12-2017'!J104+'[1]01-2018'!J104+'[1]02-2018'!J104+'[1]03-2018'!J104+'[1]04-2018'!J104+'[1]05-2018'!J104+'[1]06-2018'!J104</f>
        <v>0</v>
      </c>
      <c r="K41" s="10">
        <f t="shared" si="9"/>
        <v>0</v>
      </c>
      <c r="L41" s="11"/>
      <c r="M41" s="10">
        <f t="shared" si="10"/>
        <v>0</v>
      </c>
      <c r="N41" s="10">
        <v>-200</v>
      </c>
      <c r="O41" s="10">
        <f t="shared" si="11"/>
        <v>200</v>
      </c>
      <c r="P41" s="11"/>
      <c r="Q41" s="12">
        <v>336.55</v>
      </c>
      <c r="R41" s="12">
        <v>-124.24</v>
      </c>
      <c r="S41" s="12">
        <f t="shared" si="12"/>
        <v>212.31</v>
      </c>
      <c r="T41" s="12">
        <f t="shared" si="13"/>
        <v>-212.31</v>
      </c>
    </row>
    <row r="42" spans="1:20">
      <c r="A42" s="9" t="s">
        <v>79</v>
      </c>
      <c r="C42" s="10">
        <f>'[1]07-2017'!C105+'[1]08-2017'!C105+'[1]09-2017'!C105+'[1]10-2017'!C105+'[1]11-2017'!C105+'[1]12-2017'!C105+'[1]01-2018'!C105+'[1]02-2018'!C105+'[1]03-2018'!C105+'[1]04-2018'!C105+'[1]05-2018'!C105+'[1]06-2018'!C105</f>
        <v>0</v>
      </c>
      <c r="D42" s="10">
        <f>'[1]07-2017'!D105+'[1]08-2017'!D105+'[1]09-2017'!D105+'[1]10-2017'!D105+'[1]11-2017'!D105+'[1]12-2017'!D105+'[1]01-2018'!D105+'[1]02-2018'!D105+'[1]03-2018'!D105+'[1]04-2018'!D105+'[1]05-2018'!D105+'[1]06-2018'!D105</f>
        <v>0</v>
      </c>
      <c r="E42" s="10">
        <f>'[1]07-2017'!E105+'[1]08-2017'!E105+'[1]09-2017'!E105+'[1]10-2017'!E105+'[1]11-2017'!E105+'[1]12-2017'!E105+'[1]01-2018'!E105+'[1]02-2018'!E105+'[1]03-2018'!E105+'[1]04-2018'!E105+'[1]05-2018'!E105+'[1]06-2018'!E105</f>
        <v>0</v>
      </c>
      <c r="F42" s="10">
        <f t="shared" si="8"/>
        <v>0</v>
      </c>
      <c r="G42" s="11"/>
      <c r="H42" s="10">
        <f>'[1]07-2017'!H105+'[1]08-2017'!H105+'[1]09-2017'!H105+'[1]10-2017'!H105+'[1]11-2017'!H105+'[1]12-2017'!H105+'[1]01-2018'!H105+'[1]02-2018'!H105+'[1]03-2018'!H105+'[1]04-2018'!H105+'[1]05-2018'!H105+'[1]06-2018'!H105</f>
        <v>0</v>
      </c>
      <c r="I42" s="10">
        <f>'[1]07-2017'!I105+'[1]08-2017'!I105+'[1]09-2017'!I105+'[1]10-2017'!I105+'[1]11-2017'!I105+'[1]12-2017'!I105+'[1]01-2018'!I105+'[1]02-2018'!I105+'[1]03-2018'!I105+'[1]04-2018'!I105+'[1]05-2018'!I105+'[1]06-2018'!I105</f>
        <v>0</v>
      </c>
      <c r="J42" s="10">
        <f>'[1]07-2017'!J105+'[1]08-2017'!J105+'[1]09-2017'!J105+'[1]10-2017'!J105+'[1]11-2017'!J105+'[1]12-2017'!J105+'[1]01-2018'!J105+'[1]02-2018'!J105+'[1]03-2018'!J105+'[1]04-2018'!J105+'[1]05-2018'!J105+'[1]06-2018'!J105</f>
        <v>0</v>
      </c>
      <c r="K42" s="10">
        <f t="shared" si="9"/>
        <v>0</v>
      </c>
      <c r="L42" s="11"/>
      <c r="M42" s="10">
        <f t="shared" si="10"/>
        <v>0</v>
      </c>
      <c r="N42" s="10">
        <v>-300</v>
      </c>
      <c r="O42" s="10">
        <f t="shared" si="11"/>
        <v>300</v>
      </c>
      <c r="P42" s="11"/>
      <c r="Q42" s="12">
        <v>0</v>
      </c>
      <c r="R42" s="12">
        <v>-248.91000000000003</v>
      </c>
      <c r="S42" s="12">
        <f t="shared" si="12"/>
        <v>-248.91000000000003</v>
      </c>
      <c r="T42" s="12">
        <f t="shared" si="13"/>
        <v>248.91000000000003</v>
      </c>
    </row>
    <row r="43" spans="1:20">
      <c r="A43" s="9" t="s">
        <v>80</v>
      </c>
      <c r="C43" s="10">
        <f>'[1]07-2017'!C106+'[1]08-2017'!C106+'[1]09-2017'!C106+'[1]10-2017'!C106+'[1]11-2017'!C106+'[1]12-2017'!C106+'[1]01-2018'!C106+'[1]02-2018'!C106+'[1]03-2018'!C106+'[1]04-2018'!C106+'[1]05-2018'!C106+'[1]06-2018'!C106</f>
        <v>0</v>
      </c>
      <c r="D43" s="10">
        <f>'[1]07-2017'!D106+'[1]08-2017'!D106+'[1]09-2017'!D106+'[1]10-2017'!D106+'[1]11-2017'!D106+'[1]12-2017'!D106+'[1]01-2018'!D106+'[1]02-2018'!D106+'[1]03-2018'!D106+'[1]04-2018'!D106+'[1]05-2018'!D106+'[1]06-2018'!D106</f>
        <v>0</v>
      </c>
      <c r="E43" s="10">
        <f>'[1]07-2017'!E106+'[1]08-2017'!E106+'[1]09-2017'!E106+'[1]10-2017'!E106+'[1]11-2017'!E106+'[1]12-2017'!E106+'[1]01-2018'!E106+'[1]02-2018'!E106+'[1]03-2018'!E106+'[1]04-2018'!E106+'[1]05-2018'!E106+'[1]06-2018'!E106</f>
        <v>0</v>
      </c>
      <c r="F43" s="10">
        <f t="shared" si="8"/>
        <v>0</v>
      </c>
      <c r="G43" s="11"/>
      <c r="H43" s="10">
        <f>'[1]07-2017'!H106+'[1]08-2017'!H106+'[1]09-2017'!H106+'[1]10-2017'!H106+'[1]11-2017'!H106+'[1]12-2017'!H106+'[1]01-2018'!H106+'[1]02-2018'!H106+'[1]03-2018'!H106+'[1]04-2018'!H106+'[1]05-2018'!H106+'[1]06-2018'!H106</f>
        <v>0</v>
      </c>
      <c r="I43" s="10">
        <f>'[1]07-2017'!I106+'[1]08-2017'!I106+'[1]09-2017'!I106+'[1]10-2017'!I106+'[1]11-2017'!I106+'[1]12-2017'!I106+'[1]01-2018'!I106+'[1]02-2018'!I106+'[1]03-2018'!I106+'[1]04-2018'!I106+'[1]05-2018'!I106+'[1]06-2018'!I106</f>
        <v>0</v>
      </c>
      <c r="J43" s="10">
        <f>'[1]07-2017'!J106+'[1]08-2017'!J106+'[1]09-2017'!J106+'[1]10-2017'!J106+'[1]11-2017'!J106+'[1]12-2017'!J106+'[1]01-2018'!J106+'[1]02-2018'!J106+'[1]03-2018'!J106+'[1]04-2018'!J106+'[1]05-2018'!J106+'[1]06-2018'!J106</f>
        <v>0</v>
      </c>
      <c r="K43" s="10">
        <f t="shared" si="9"/>
        <v>0</v>
      </c>
      <c r="L43" s="11"/>
      <c r="M43" s="10">
        <f t="shared" si="10"/>
        <v>0</v>
      </c>
      <c r="N43" s="10">
        <v>-250</v>
      </c>
      <c r="O43" s="10">
        <f t="shared" si="11"/>
        <v>250</v>
      </c>
      <c r="P43" s="11"/>
      <c r="Q43" s="12">
        <v>0</v>
      </c>
      <c r="R43" s="12">
        <v>0</v>
      </c>
      <c r="S43" s="12">
        <f t="shared" si="12"/>
        <v>0</v>
      </c>
      <c r="T43" s="12">
        <f t="shared" si="13"/>
        <v>0</v>
      </c>
    </row>
    <row r="44" spans="1:20">
      <c r="A44" s="9" t="s">
        <v>81</v>
      </c>
      <c r="C44" s="10">
        <f>'[1]07-2017'!C107+'[1]08-2017'!C107+'[1]09-2017'!C107+'[1]10-2017'!C107+'[1]11-2017'!C107+'[1]12-2017'!C107+'[1]01-2018'!C107+'[1]02-2018'!C107+'[1]03-2018'!C107+'[1]04-2018'!C107+'[1]05-2018'!C107+'[1]06-2018'!C107</f>
        <v>0</v>
      </c>
      <c r="D44" s="10">
        <f>'[1]07-2017'!D107+'[1]08-2017'!D107+'[1]09-2017'!D107+'[1]10-2017'!D107+'[1]11-2017'!D107+'[1]12-2017'!D107+'[1]01-2018'!D107+'[1]02-2018'!D107+'[1]03-2018'!D107+'[1]04-2018'!D107+'[1]05-2018'!D107+'[1]06-2018'!D107</f>
        <v>0</v>
      </c>
      <c r="E44" s="10">
        <f>'[1]07-2017'!E107+'[1]08-2017'!E107+'[1]09-2017'!E107+'[1]10-2017'!E107+'[1]11-2017'!E107+'[1]12-2017'!E107+'[1]01-2018'!E107+'[1]02-2018'!E107+'[1]03-2018'!E107+'[1]04-2018'!E107+'[1]05-2018'!E107+'[1]06-2018'!E107</f>
        <v>0</v>
      </c>
      <c r="F44" s="10">
        <f t="shared" si="8"/>
        <v>0</v>
      </c>
      <c r="G44" s="11"/>
      <c r="H44" s="10">
        <f>'[1]07-2017'!H107+'[1]08-2017'!H107+'[1]09-2017'!H107+'[1]10-2017'!H107+'[1]11-2017'!H107+'[1]12-2017'!H107+'[1]01-2018'!H107+'[1]02-2018'!H107+'[1]03-2018'!H107+'[1]04-2018'!H107+'[1]05-2018'!H107+'[1]06-2018'!H107</f>
        <v>0</v>
      </c>
      <c r="I44" s="10">
        <f>'[1]07-2017'!I107+'[1]08-2017'!I107+'[1]09-2017'!I107+'[1]10-2017'!I107+'[1]11-2017'!I107+'[1]12-2017'!I107+'[1]01-2018'!I107+'[1]02-2018'!I107+'[1]03-2018'!I107+'[1]04-2018'!I107+'[1]05-2018'!I107+'[1]06-2018'!I107</f>
        <v>0</v>
      </c>
      <c r="J44" s="10">
        <f>'[1]07-2017'!J107+'[1]08-2017'!J107+'[1]09-2017'!J107+'[1]10-2017'!J107+'[1]11-2017'!J107+'[1]12-2017'!J107+'[1]01-2018'!J107+'[1]02-2018'!J107+'[1]03-2018'!J107+'[1]04-2018'!J107+'[1]05-2018'!J107+'[1]06-2018'!J107</f>
        <v>0</v>
      </c>
      <c r="K44" s="10">
        <f t="shared" si="9"/>
        <v>0</v>
      </c>
      <c r="L44" s="11"/>
      <c r="M44" s="10">
        <f t="shared" si="10"/>
        <v>0</v>
      </c>
      <c r="N44" s="10">
        <v>-750</v>
      </c>
      <c r="O44" s="10">
        <f t="shared" si="11"/>
        <v>750</v>
      </c>
      <c r="P44" s="11"/>
      <c r="Q44" s="12">
        <v>0</v>
      </c>
      <c r="R44" s="12">
        <v>-847.48000000000013</v>
      </c>
      <c r="S44" s="12">
        <f t="shared" si="12"/>
        <v>-847.48000000000013</v>
      </c>
      <c r="T44" s="12">
        <f t="shared" si="13"/>
        <v>847.48000000000013</v>
      </c>
    </row>
    <row r="45" spans="1:20">
      <c r="A45" s="9" t="s">
        <v>82</v>
      </c>
      <c r="C45" s="10">
        <f>'[1]07-2017'!C108+'[1]08-2017'!C108+'[1]09-2017'!C108+'[1]10-2017'!C108+'[1]11-2017'!C108+'[1]12-2017'!C108+'[1]01-2018'!C108+'[1]02-2018'!C108+'[1]03-2018'!C108+'[1]04-2018'!C108+'[1]05-2018'!C108+'[1]06-2018'!C108</f>
        <v>300</v>
      </c>
      <c r="D45" s="10">
        <f>'[1]07-2017'!D108+'[1]08-2017'!D108+'[1]09-2017'!D108+'[1]10-2017'!D108+'[1]11-2017'!D108+'[1]12-2017'!D108+'[1]01-2018'!D108+'[1]02-2018'!D108+'[1]03-2018'!D108+'[1]04-2018'!D108+'[1]05-2018'!D108+'[1]06-2018'!D108</f>
        <v>0</v>
      </c>
      <c r="E45" s="10">
        <f>'[1]07-2017'!E108+'[1]08-2017'!E108+'[1]09-2017'!E108+'[1]10-2017'!E108+'[1]11-2017'!E108+'[1]12-2017'!E108+'[1]01-2018'!E108+'[1]02-2018'!E108+'[1]03-2018'!E108+'[1]04-2018'!E108+'[1]05-2018'!E108+'[1]06-2018'!E108</f>
        <v>0</v>
      </c>
      <c r="F45" s="10">
        <f t="shared" si="8"/>
        <v>300</v>
      </c>
      <c r="G45" s="11"/>
      <c r="H45" s="10">
        <f>'[1]07-2017'!H108+'[1]08-2017'!H108+'[1]09-2017'!H108+'[1]10-2017'!H108+'[1]11-2017'!H108+'[1]12-2017'!H108+'[1]01-2018'!H108+'[1]02-2018'!H108+'[1]03-2018'!H108+'[1]04-2018'!H108+'[1]05-2018'!H108+'[1]06-2018'!H108</f>
        <v>-571.4</v>
      </c>
      <c r="I45" s="10">
        <f>'[1]07-2017'!I108+'[1]08-2017'!I108+'[1]09-2017'!I108+'[1]10-2017'!I108+'[1]11-2017'!I108+'[1]12-2017'!I108+'[1]01-2018'!I108+'[1]02-2018'!I108+'[1]03-2018'!I108+'[1]04-2018'!I108+'[1]05-2018'!I108+'[1]06-2018'!I108</f>
        <v>0</v>
      </c>
      <c r="J45" s="10">
        <f>'[1]07-2017'!J108+'[1]08-2017'!J108+'[1]09-2017'!J108+'[1]10-2017'!J108+'[1]11-2017'!J108+'[1]12-2017'!J108+'[1]01-2018'!J108+'[1]02-2018'!J108+'[1]03-2018'!J108+'[1]04-2018'!J108+'[1]05-2018'!J108+'[1]06-2018'!J108</f>
        <v>0</v>
      </c>
      <c r="K45" s="10">
        <f t="shared" si="9"/>
        <v>-571.4</v>
      </c>
      <c r="L45" s="11"/>
      <c r="M45" s="10">
        <f t="shared" si="10"/>
        <v>-271.39999999999998</v>
      </c>
      <c r="N45" s="10">
        <v>-450</v>
      </c>
      <c r="O45" s="10">
        <f t="shared" si="11"/>
        <v>178.60000000000002</v>
      </c>
      <c r="P45" s="11"/>
      <c r="Q45" s="12">
        <v>0</v>
      </c>
      <c r="R45" s="12">
        <v>0</v>
      </c>
      <c r="S45" s="12">
        <f t="shared" si="12"/>
        <v>0</v>
      </c>
      <c r="T45" s="12">
        <f t="shared" si="13"/>
        <v>-271.39999999999998</v>
      </c>
    </row>
    <row r="46" spans="1:20">
      <c r="A46" s="9" t="s">
        <v>83</v>
      </c>
      <c r="C46" s="10">
        <f>'[1]07-2017'!C109+'[1]08-2017'!C109+'[1]09-2017'!C109+'[1]10-2017'!C109+'[1]11-2017'!C109+'[1]12-2017'!C109+'[1]01-2018'!C109+'[1]02-2018'!C109+'[1]03-2018'!C109+'[1]04-2018'!C109+'[1]05-2018'!C109+'[1]06-2018'!C109</f>
        <v>0</v>
      </c>
      <c r="D46" s="10">
        <f>'[1]07-2017'!D109+'[1]08-2017'!D109+'[1]09-2017'!D109+'[1]10-2017'!D109+'[1]11-2017'!D109+'[1]12-2017'!D109+'[1]01-2018'!D109+'[1]02-2018'!D109+'[1]03-2018'!D109+'[1]04-2018'!D109+'[1]05-2018'!D109+'[1]06-2018'!D109</f>
        <v>0</v>
      </c>
      <c r="E46" s="10">
        <f>'[1]07-2017'!E109+'[1]08-2017'!E109+'[1]09-2017'!E109+'[1]10-2017'!E109+'[1]11-2017'!E109+'[1]12-2017'!E109+'[1]01-2018'!E109+'[1]02-2018'!E109+'[1]03-2018'!E109+'[1]04-2018'!E109+'[1]05-2018'!E109+'[1]06-2018'!E109</f>
        <v>0</v>
      </c>
      <c r="F46" s="10">
        <f t="shared" si="8"/>
        <v>0</v>
      </c>
      <c r="G46" s="11"/>
      <c r="H46" s="10">
        <f>'[1]07-2017'!H109+'[1]08-2017'!H109+'[1]09-2017'!H109+'[1]10-2017'!H109+'[1]11-2017'!H109+'[1]12-2017'!H109+'[1]01-2018'!H109+'[1]02-2018'!H109+'[1]03-2018'!H109+'[1]04-2018'!H109+'[1]05-2018'!H109+'[1]06-2018'!H109</f>
        <v>-228.54000000000002</v>
      </c>
      <c r="I46" s="10">
        <f>'[1]07-2017'!I109+'[1]08-2017'!I109+'[1]09-2017'!I109+'[1]10-2017'!I109+'[1]11-2017'!I109+'[1]12-2017'!I109+'[1]01-2018'!I109+'[1]02-2018'!I109+'[1]03-2018'!I109+'[1]04-2018'!I109+'[1]05-2018'!I109+'[1]06-2018'!I109</f>
        <v>0</v>
      </c>
      <c r="J46" s="10">
        <f>'[1]07-2017'!J109+'[1]08-2017'!J109+'[1]09-2017'!J109+'[1]10-2017'!J109+'[1]11-2017'!J109+'[1]12-2017'!J109+'[1]01-2018'!J109+'[1]02-2018'!J109+'[1]03-2018'!J109+'[1]04-2018'!J109+'[1]05-2018'!J109+'[1]06-2018'!J109</f>
        <v>0</v>
      </c>
      <c r="K46" s="10">
        <f t="shared" si="9"/>
        <v>-228.54000000000002</v>
      </c>
      <c r="L46" s="11"/>
      <c r="M46" s="10">
        <f t="shared" si="10"/>
        <v>-228.54000000000002</v>
      </c>
      <c r="N46" s="10">
        <v>-500</v>
      </c>
      <c r="O46" s="10">
        <f t="shared" si="11"/>
        <v>271.45999999999998</v>
      </c>
      <c r="P46" s="11"/>
      <c r="Q46" s="12">
        <v>0</v>
      </c>
      <c r="R46" s="12">
        <v>-165.35</v>
      </c>
      <c r="S46" s="12">
        <f t="shared" si="12"/>
        <v>-165.35</v>
      </c>
      <c r="T46" s="12">
        <f t="shared" si="13"/>
        <v>-63.190000000000026</v>
      </c>
    </row>
    <row r="47" spans="1:20">
      <c r="A47" s="9" t="s">
        <v>84</v>
      </c>
      <c r="C47" s="10">
        <f>'[1]07-2017'!C110+'[1]08-2017'!C110+'[1]09-2017'!C110+'[1]10-2017'!C110+'[1]11-2017'!C110+'[1]12-2017'!C110+'[1]01-2018'!C110+'[1]02-2018'!C110+'[1]03-2018'!C110+'[1]04-2018'!C110+'[1]05-2018'!C110+'[1]06-2018'!C110</f>
        <v>0</v>
      </c>
      <c r="D47" s="10">
        <f>'[1]07-2017'!D110+'[1]08-2017'!D110+'[1]09-2017'!D110+'[1]10-2017'!D110+'[1]11-2017'!D110+'[1]12-2017'!D110+'[1]01-2018'!D110+'[1]02-2018'!D110+'[1]03-2018'!D110+'[1]04-2018'!D110+'[1]05-2018'!D110+'[1]06-2018'!D110</f>
        <v>0</v>
      </c>
      <c r="E47" s="10">
        <f>'[1]07-2017'!E110+'[1]08-2017'!E110+'[1]09-2017'!E110+'[1]10-2017'!E110+'[1]11-2017'!E110+'[1]12-2017'!E110+'[1]01-2018'!E110+'[1]02-2018'!E110+'[1]03-2018'!E110+'[1]04-2018'!E110+'[1]05-2018'!E110+'[1]06-2018'!E110</f>
        <v>0</v>
      </c>
      <c r="F47" s="10">
        <f t="shared" si="8"/>
        <v>0</v>
      </c>
      <c r="G47" s="11"/>
      <c r="H47" s="10">
        <f>'[1]07-2017'!H110+'[1]08-2017'!H110+'[1]09-2017'!H110+'[1]10-2017'!H110+'[1]11-2017'!H110+'[1]12-2017'!H110+'[1]01-2018'!H110+'[1]02-2018'!H110+'[1]03-2018'!H110+'[1]04-2018'!H110+'[1]05-2018'!H110+'[1]06-2018'!H110</f>
        <v>0</v>
      </c>
      <c r="I47" s="10">
        <f>'[1]07-2017'!I110+'[1]08-2017'!I110+'[1]09-2017'!I110+'[1]10-2017'!I110+'[1]11-2017'!I110+'[1]12-2017'!I110+'[1]01-2018'!I110+'[1]02-2018'!I110+'[1]03-2018'!I110+'[1]04-2018'!I110+'[1]05-2018'!I110+'[1]06-2018'!I110</f>
        <v>0</v>
      </c>
      <c r="J47" s="10">
        <f>'[1]07-2017'!J110+'[1]08-2017'!J110+'[1]09-2017'!J110+'[1]10-2017'!J110+'[1]11-2017'!J110+'[1]12-2017'!J110+'[1]01-2018'!J110+'[1]02-2018'!J110+'[1]03-2018'!J110+'[1]04-2018'!J110+'[1]05-2018'!J110+'[1]06-2018'!J110</f>
        <v>0</v>
      </c>
      <c r="K47" s="10">
        <f t="shared" si="9"/>
        <v>0</v>
      </c>
      <c r="L47" s="11"/>
      <c r="M47" s="10">
        <f t="shared" si="10"/>
        <v>0</v>
      </c>
      <c r="N47" s="10">
        <v>-1800</v>
      </c>
      <c r="O47" s="10">
        <f t="shared" si="11"/>
        <v>1800</v>
      </c>
      <c r="P47" s="11"/>
      <c r="Q47" s="12">
        <v>0</v>
      </c>
      <c r="R47" s="12">
        <v>-1500</v>
      </c>
      <c r="S47" s="12">
        <f t="shared" si="12"/>
        <v>-1500</v>
      </c>
      <c r="T47" s="12">
        <f t="shared" si="13"/>
        <v>1500</v>
      </c>
    </row>
    <row r="48" spans="1:20">
      <c r="A48" s="9" t="s">
        <v>85</v>
      </c>
      <c r="C48" s="10">
        <f>'[1]07-2017'!C111+'[1]08-2017'!C111+'[1]09-2017'!C111+'[1]10-2017'!C111+'[1]11-2017'!C111+'[1]12-2017'!C111+'[1]01-2018'!C111+'[1]02-2018'!C111+'[1]03-2018'!C111+'[1]04-2018'!C111+'[1]05-2018'!C111+'[1]06-2018'!C111</f>
        <v>0</v>
      </c>
      <c r="D48" s="10">
        <f>'[1]07-2017'!D111+'[1]08-2017'!D111+'[1]09-2017'!D111+'[1]10-2017'!D111+'[1]11-2017'!D111+'[1]12-2017'!D111+'[1]01-2018'!D111+'[1]02-2018'!D111+'[1]03-2018'!D111+'[1]04-2018'!D111+'[1]05-2018'!D111+'[1]06-2018'!D111</f>
        <v>0</v>
      </c>
      <c r="E48" s="10">
        <f>'[1]07-2017'!E111+'[1]08-2017'!E111+'[1]09-2017'!E111+'[1]10-2017'!E111+'[1]11-2017'!E111+'[1]12-2017'!E111+'[1]01-2018'!E111+'[1]02-2018'!E111+'[1]03-2018'!E111+'[1]04-2018'!E111+'[1]05-2018'!E111+'[1]06-2018'!E111</f>
        <v>0</v>
      </c>
      <c r="F48" s="10">
        <f t="shared" si="8"/>
        <v>0</v>
      </c>
      <c r="G48" s="11"/>
      <c r="H48" s="10">
        <f>'[1]07-2017'!H111+'[1]08-2017'!H111+'[1]09-2017'!H111+'[1]10-2017'!H111+'[1]11-2017'!H111+'[1]12-2017'!H111+'[1]01-2018'!H111+'[1]02-2018'!H111+'[1]03-2018'!H111+'[1]04-2018'!H111+'[1]05-2018'!H111+'[1]06-2018'!H111</f>
        <v>0</v>
      </c>
      <c r="I48" s="10">
        <f>'[1]07-2017'!I111+'[1]08-2017'!I111+'[1]09-2017'!I111+'[1]10-2017'!I111+'[1]11-2017'!I111+'[1]12-2017'!I111+'[1]01-2018'!I111+'[1]02-2018'!I111+'[1]03-2018'!I111+'[1]04-2018'!I111+'[1]05-2018'!I111+'[1]06-2018'!I111</f>
        <v>0</v>
      </c>
      <c r="J48" s="10">
        <f>'[1]07-2017'!J111+'[1]08-2017'!J111+'[1]09-2017'!J111+'[1]10-2017'!J111+'[1]11-2017'!J111+'[1]12-2017'!J111+'[1]01-2018'!J111+'[1]02-2018'!J111+'[1]03-2018'!J111+'[1]04-2018'!J111+'[1]05-2018'!J111+'[1]06-2018'!J111</f>
        <v>0</v>
      </c>
      <c r="K48" s="10">
        <f t="shared" si="9"/>
        <v>0</v>
      </c>
      <c r="L48" s="11"/>
      <c r="M48" s="10">
        <f t="shared" si="10"/>
        <v>0</v>
      </c>
      <c r="N48" s="10">
        <v>-100</v>
      </c>
      <c r="O48" s="10">
        <f t="shared" si="11"/>
        <v>100</v>
      </c>
      <c r="P48" s="11"/>
      <c r="Q48" s="12">
        <v>0</v>
      </c>
      <c r="R48" s="12">
        <v>0</v>
      </c>
      <c r="S48" s="12">
        <f t="shared" si="12"/>
        <v>0</v>
      </c>
      <c r="T48" s="12">
        <f t="shared" si="13"/>
        <v>0</v>
      </c>
    </row>
    <row r="49" spans="1:20">
      <c r="A49" s="9" t="s">
        <v>86</v>
      </c>
      <c r="C49" s="10">
        <f>'[1]07-2017'!C112+'[1]08-2017'!C112+'[1]09-2017'!C112+'[1]10-2017'!C112+'[1]11-2017'!C112+'[1]12-2017'!C112+'[1]01-2018'!C112+'[1]02-2018'!C112+'[1]03-2018'!C112+'[1]04-2018'!C112+'[1]05-2018'!C112+'[1]06-2018'!C112</f>
        <v>0</v>
      </c>
      <c r="D49" s="10">
        <f>'[1]07-2017'!D112+'[1]08-2017'!D112+'[1]09-2017'!D112+'[1]10-2017'!D112+'[1]11-2017'!D112+'[1]12-2017'!D112+'[1]01-2018'!D112+'[1]02-2018'!D112+'[1]03-2018'!D112+'[1]04-2018'!D112+'[1]05-2018'!D112+'[1]06-2018'!D112</f>
        <v>0</v>
      </c>
      <c r="E49" s="10">
        <f>'[1]07-2017'!E112+'[1]08-2017'!E112+'[1]09-2017'!E112+'[1]10-2017'!E112+'[1]11-2017'!E112+'[1]12-2017'!E112+'[1]01-2018'!E112+'[1]02-2018'!E112+'[1]03-2018'!E112+'[1]04-2018'!E112+'[1]05-2018'!E112+'[1]06-2018'!E112</f>
        <v>0</v>
      </c>
      <c r="F49" s="10">
        <f t="shared" si="8"/>
        <v>0</v>
      </c>
      <c r="G49" s="11"/>
      <c r="H49" s="10">
        <f>'[1]07-2017'!H112+'[1]08-2017'!H112+'[1]09-2017'!H112+'[1]10-2017'!H112+'[1]11-2017'!H112+'[1]12-2017'!H112+'[1]01-2018'!H112+'[1]02-2018'!H112+'[1]03-2018'!H112+'[1]04-2018'!H112+'[1]05-2018'!H112+'[1]06-2018'!H112</f>
        <v>0</v>
      </c>
      <c r="I49" s="10">
        <f>'[1]07-2017'!I112+'[1]08-2017'!I112+'[1]09-2017'!I112+'[1]10-2017'!I112+'[1]11-2017'!I112+'[1]12-2017'!I112+'[1]01-2018'!I112+'[1]02-2018'!I112+'[1]03-2018'!I112+'[1]04-2018'!I112+'[1]05-2018'!I112+'[1]06-2018'!I112</f>
        <v>0</v>
      </c>
      <c r="J49" s="10">
        <f>'[1]07-2017'!J112+'[1]08-2017'!J112+'[1]09-2017'!J112+'[1]10-2017'!J112+'[1]11-2017'!J112+'[1]12-2017'!J112+'[1]01-2018'!J112+'[1]02-2018'!J112+'[1]03-2018'!J112+'[1]04-2018'!J112+'[1]05-2018'!J112+'[1]06-2018'!J112</f>
        <v>0</v>
      </c>
      <c r="K49" s="10">
        <f t="shared" si="9"/>
        <v>0</v>
      </c>
      <c r="L49" s="11"/>
      <c r="M49" s="10">
        <f t="shared" si="10"/>
        <v>0</v>
      </c>
      <c r="N49" s="10">
        <v>0</v>
      </c>
      <c r="O49" s="10">
        <f t="shared" si="11"/>
        <v>0</v>
      </c>
      <c r="P49" s="11"/>
      <c r="Q49" s="12">
        <v>0</v>
      </c>
      <c r="R49" s="12">
        <v>0</v>
      </c>
      <c r="S49" s="12">
        <f t="shared" si="12"/>
        <v>0</v>
      </c>
      <c r="T49" s="12">
        <f t="shared" si="13"/>
        <v>0</v>
      </c>
    </row>
    <row r="50" spans="1:20">
      <c r="A50" s="9" t="s">
        <v>87</v>
      </c>
      <c r="C50" s="10">
        <f>'[1]07-2017'!C113+'[1]08-2017'!C113+'[1]09-2017'!C113+'[1]10-2017'!C113+'[1]11-2017'!C113+'[1]12-2017'!C113+'[1]01-2018'!C113+'[1]02-2018'!C113+'[1]03-2018'!C113+'[1]04-2018'!C113+'[1]05-2018'!C113+'[1]06-2018'!C113</f>
        <v>0</v>
      </c>
      <c r="D50" s="10">
        <f>'[1]07-2017'!D113+'[1]08-2017'!D113+'[1]09-2017'!D113+'[1]10-2017'!D113+'[1]11-2017'!D113+'[1]12-2017'!D113+'[1]01-2018'!D113+'[1]02-2018'!D113+'[1]03-2018'!D113+'[1]04-2018'!D113+'[1]05-2018'!D113+'[1]06-2018'!D113</f>
        <v>0</v>
      </c>
      <c r="E50" s="10">
        <f>'[1]07-2017'!E113+'[1]08-2017'!E113+'[1]09-2017'!E113+'[1]10-2017'!E113+'[1]11-2017'!E113+'[1]12-2017'!E113+'[1]01-2018'!E113+'[1]02-2018'!E113+'[1]03-2018'!E113+'[1]04-2018'!E113+'[1]05-2018'!E113+'[1]06-2018'!E113</f>
        <v>0</v>
      </c>
      <c r="F50" s="10">
        <f t="shared" si="8"/>
        <v>0</v>
      </c>
      <c r="G50" s="11"/>
      <c r="H50" s="10">
        <f>'[1]07-2017'!H113+'[1]08-2017'!H113+'[1]09-2017'!H113+'[1]10-2017'!H113+'[1]11-2017'!H113+'[1]12-2017'!H113+'[1]01-2018'!H113+'[1]02-2018'!H113+'[1]03-2018'!H113+'[1]04-2018'!H113+'[1]05-2018'!H113+'[1]06-2018'!H113</f>
        <v>0</v>
      </c>
      <c r="I50" s="10">
        <f>'[1]07-2017'!I113+'[1]08-2017'!I113+'[1]09-2017'!I113+'[1]10-2017'!I113+'[1]11-2017'!I113+'[1]12-2017'!I113+'[1]01-2018'!I113+'[1]02-2018'!I113+'[1]03-2018'!I113+'[1]04-2018'!I113+'[1]05-2018'!I113+'[1]06-2018'!I113</f>
        <v>0</v>
      </c>
      <c r="J50" s="10">
        <f>'[1]07-2017'!J113+'[1]08-2017'!J113+'[1]09-2017'!J113+'[1]10-2017'!J113+'[1]11-2017'!J113+'[1]12-2017'!J113+'[1]01-2018'!J113+'[1]02-2018'!J113+'[1]03-2018'!J113+'[1]04-2018'!J113+'[1]05-2018'!J113+'[1]06-2018'!J113</f>
        <v>0</v>
      </c>
      <c r="K50" s="10">
        <f t="shared" si="9"/>
        <v>0</v>
      </c>
      <c r="L50" s="11"/>
      <c r="M50" s="10">
        <f t="shared" si="10"/>
        <v>0</v>
      </c>
      <c r="N50" s="10">
        <v>-1100</v>
      </c>
      <c r="O50" s="10">
        <f t="shared" si="11"/>
        <v>1100</v>
      </c>
      <c r="P50" s="11"/>
      <c r="Q50" s="12">
        <v>0</v>
      </c>
      <c r="R50" s="12">
        <v>-721.40000000000009</v>
      </c>
      <c r="S50" s="12">
        <f t="shared" si="12"/>
        <v>-721.40000000000009</v>
      </c>
      <c r="T50" s="12">
        <f t="shared" si="13"/>
        <v>721.40000000000009</v>
      </c>
    </row>
    <row r="51" spans="1:20">
      <c r="A51" s="9" t="s">
        <v>88</v>
      </c>
      <c r="C51" s="10">
        <f>'[1]07-2017'!C114+'[1]08-2017'!C114+'[1]09-2017'!C114+'[1]10-2017'!C114+'[1]11-2017'!C114+'[1]12-2017'!C114+'[1]01-2018'!C114+'[1]02-2018'!C114+'[1]03-2018'!C114+'[1]04-2018'!C114+'[1]05-2018'!C114+'[1]06-2018'!C114</f>
        <v>1815</v>
      </c>
      <c r="D51" s="10">
        <f>'[1]07-2017'!D114+'[1]08-2017'!D114+'[1]09-2017'!D114+'[1]10-2017'!D114+'[1]11-2017'!D114+'[1]12-2017'!D114+'[1]01-2018'!D114+'[1]02-2018'!D114+'[1]03-2018'!D114+'[1]04-2018'!D114+'[1]05-2018'!D114+'[1]06-2018'!D114</f>
        <v>0</v>
      </c>
      <c r="E51" s="10">
        <f>'[1]07-2017'!E114+'[1]08-2017'!E114+'[1]09-2017'!E114+'[1]10-2017'!E114+'[1]11-2017'!E114+'[1]12-2017'!E114+'[1]01-2018'!E114+'[1]02-2018'!E114+'[1]03-2018'!E114+'[1]04-2018'!E114+'[1]05-2018'!E114+'[1]06-2018'!E114</f>
        <v>0</v>
      </c>
      <c r="F51" s="10">
        <f t="shared" si="8"/>
        <v>1815</v>
      </c>
      <c r="G51" s="11"/>
      <c r="H51" s="10">
        <f>'[1]07-2017'!H114+'[1]08-2017'!H114+'[1]09-2017'!H114+'[1]10-2017'!H114+'[1]11-2017'!H114+'[1]12-2017'!H114+'[1]01-2018'!H114+'[1]02-2018'!H114+'[1]03-2018'!H114+'[1]04-2018'!H114+'[1]05-2018'!H114+'[1]06-2018'!H114</f>
        <v>-924.31499999999994</v>
      </c>
      <c r="I51" s="10">
        <f>'[1]07-2017'!I114+'[1]08-2017'!I114+'[1]09-2017'!I114+'[1]10-2017'!I114+'[1]11-2017'!I114+'[1]12-2017'!I114+'[1]01-2018'!I114+'[1]02-2018'!I114+'[1]03-2018'!I114+'[1]04-2018'!I114+'[1]05-2018'!I114+'[1]06-2018'!I114</f>
        <v>0</v>
      </c>
      <c r="J51" s="10">
        <f>'[1]07-2017'!J114+'[1]08-2017'!J114+'[1]09-2017'!J114+'[1]10-2017'!J114+'[1]11-2017'!J114+'[1]12-2017'!J114+'[1]01-2018'!J114+'[1]02-2018'!J114+'[1]03-2018'!J114+'[1]04-2018'!J114+'[1]05-2018'!J114+'[1]06-2018'!J114</f>
        <v>0</v>
      </c>
      <c r="K51" s="10">
        <f t="shared" si="9"/>
        <v>-924.31499999999994</v>
      </c>
      <c r="L51" s="11"/>
      <c r="M51" s="10">
        <f t="shared" si="10"/>
        <v>890.68500000000006</v>
      </c>
      <c r="N51" s="10">
        <v>-350</v>
      </c>
      <c r="O51" s="10">
        <f t="shared" si="11"/>
        <v>1240.6849999999999</v>
      </c>
      <c r="P51" s="11"/>
      <c r="Q51" s="12">
        <v>1113.96</v>
      </c>
      <c r="R51" s="12">
        <v>-220.89</v>
      </c>
      <c r="S51" s="12">
        <f t="shared" si="12"/>
        <v>893.07</v>
      </c>
      <c r="T51" s="12">
        <f t="shared" si="13"/>
        <v>-2.3849999999999909</v>
      </c>
    </row>
    <row r="52" spans="1:20">
      <c r="A52" s="9" t="s">
        <v>89</v>
      </c>
      <c r="C52" s="10">
        <f>'[1]07-2017'!C115+'[1]08-2017'!C115+'[1]09-2017'!C115+'[1]10-2017'!C115+'[1]11-2017'!C115+'[1]12-2017'!C115+'[1]01-2018'!C115+'[1]02-2018'!C115+'[1]03-2018'!C115+'[1]04-2018'!C115+'[1]05-2018'!C115+'[1]06-2018'!C115</f>
        <v>952.66</v>
      </c>
      <c r="D52" s="10">
        <f>'[1]07-2017'!D115+'[1]08-2017'!D115+'[1]09-2017'!D115+'[1]10-2017'!D115+'[1]11-2017'!D115+'[1]12-2017'!D115+'[1]01-2018'!D115+'[1]02-2018'!D115+'[1]03-2018'!D115+'[1]04-2018'!D115+'[1]05-2018'!D115+'[1]06-2018'!D115</f>
        <v>0</v>
      </c>
      <c r="E52" s="10">
        <f>'[1]07-2017'!E115+'[1]08-2017'!E115+'[1]09-2017'!E115+'[1]10-2017'!E115+'[1]11-2017'!E115+'[1]12-2017'!E115+'[1]01-2018'!E115+'[1]02-2018'!E115+'[1]03-2018'!E115+'[1]04-2018'!E115+'[1]05-2018'!E115+'[1]06-2018'!E115</f>
        <v>0</v>
      </c>
      <c r="F52" s="10">
        <f t="shared" si="8"/>
        <v>952.66</v>
      </c>
      <c r="G52" s="11"/>
      <c r="H52" s="10">
        <f>'[1]07-2017'!H115+'[1]08-2017'!H115+'[1]09-2017'!H115+'[1]10-2017'!H115+'[1]11-2017'!H115+'[1]12-2017'!H115+'[1]01-2018'!H115+'[1]02-2018'!H115+'[1]03-2018'!H115+'[1]04-2018'!H115+'[1]05-2018'!H115+'[1]06-2018'!H115</f>
        <v>-712.76</v>
      </c>
      <c r="I52" s="10">
        <f>'[1]07-2017'!I115+'[1]08-2017'!I115+'[1]09-2017'!I115+'[1]10-2017'!I115+'[1]11-2017'!I115+'[1]12-2017'!I115+'[1]01-2018'!I115+'[1]02-2018'!I115+'[1]03-2018'!I115+'[1]04-2018'!I115+'[1]05-2018'!I115+'[1]06-2018'!I115</f>
        <v>0</v>
      </c>
      <c r="J52" s="10">
        <f>'[1]07-2017'!J115+'[1]08-2017'!J115+'[1]09-2017'!J115+'[1]10-2017'!J115+'[1]11-2017'!J115+'[1]12-2017'!J115+'[1]01-2018'!J115+'[1]02-2018'!J115+'[1]03-2018'!J115+'[1]04-2018'!J115+'[1]05-2018'!J115+'[1]06-2018'!J115</f>
        <v>0</v>
      </c>
      <c r="K52" s="10">
        <f t="shared" si="9"/>
        <v>-712.76</v>
      </c>
      <c r="L52" s="11"/>
      <c r="M52" s="10">
        <f t="shared" si="10"/>
        <v>239.89999999999998</v>
      </c>
      <c r="N52" s="10">
        <v>-500</v>
      </c>
      <c r="O52" s="10">
        <f t="shared" si="11"/>
        <v>739.9</v>
      </c>
      <c r="P52" s="11"/>
      <c r="Q52" s="12">
        <v>0</v>
      </c>
      <c r="R52" s="12">
        <v>0</v>
      </c>
      <c r="S52" s="12">
        <f t="shared" si="12"/>
        <v>0</v>
      </c>
      <c r="T52" s="12">
        <f t="shared" si="13"/>
        <v>239.89999999999998</v>
      </c>
    </row>
    <row r="53" spans="1:20">
      <c r="A53" s="9"/>
      <c r="C53" s="10">
        <f>'[1]07-2017'!C116+'[1]08-2017'!C116+'[1]09-2017'!C116+'[1]10-2017'!C116+'[1]11-2017'!C116+'[1]12-2017'!C116+'[1]01-2018'!C116+'[1]02-2018'!C116+'[1]03-2018'!C116+'[1]04-2018'!C116+'[1]05-2018'!C116+'[1]06-2018'!C116</f>
        <v>0</v>
      </c>
      <c r="D53" s="10">
        <f>'[1]07-2017'!D116+'[1]08-2017'!D116+'[1]09-2017'!D116+'[1]10-2017'!D116+'[1]11-2017'!D116+'[1]12-2017'!D116+'[1]01-2018'!D116+'[1]02-2018'!D116+'[1]03-2018'!D116+'[1]04-2018'!D116+'[1]05-2018'!D116+'[1]06-2018'!D116</f>
        <v>0</v>
      </c>
      <c r="E53" s="10">
        <f>'[1]07-2017'!E116+'[1]08-2017'!E116+'[1]09-2017'!E116+'[1]10-2017'!E116+'[1]11-2017'!E116+'[1]12-2017'!E116+'[1]01-2018'!E116+'[1]02-2018'!E116+'[1]03-2018'!E116+'[1]04-2018'!E116+'[1]05-2018'!E116+'[1]06-2018'!E116</f>
        <v>0</v>
      </c>
      <c r="F53" s="10">
        <f t="shared" si="8"/>
        <v>0</v>
      </c>
      <c r="G53" s="11"/>
      <c r="H53" s="10">
        <f>'[1]07-2017'!H116+'[1]08-2017'!H116+'[1]09-2017'!H116+'[1]10-2017'!H116+'[1]11-2017'!H116+'[1]12-2017'!H116+'[1]01-2018'!H116+'[1]02-2018'!H116+'[1]03-2018'!H116+'[1]04-2018'!H116+'[1]05-2018'!H116+'[1]06-2018'!H116</f>
        <v>0</v>
      </c>
      <c r="I53" s="10">
        <f>'[1]07-2017'!I116+'[1]08-2017'!I116+'[1]09-2017'!I116+'[1]10-2017'!I116+'[1]11-2017'!I116+'[1]12-2017'!I116+'[1]01-2018'!I116+'[1]02-2018'!I116+'[1]03-2018'!I116+'[1]04-2018'!I116+'[1]05-2018'!I116+'[1]06-2018'!I116</f>
        <v>0</v>
      </c>
      <c r="J53" s="10">
        <f>'[1]07-2017'!J116+'[1]08-2017'!J116+'[1]09-2017'!J116+'[1]10-2017'!J116+'[1]11-2017'!J116+'[1]12-2017'!J116+'[1]01-2018'!J116+'[1]02-2018'!J116+'[1]03-2018'!J116+'[1]04-2018'!J116+'[1]05-2018'!J116+'[1]06-2018'!J116</f>
        <v>0</v>
      </c>
      <c r="K53" s="10">
        <f t="shared" si="9"/>
        <v>0</v>
      </c>
      <c r="L53" s="11"/>
      <c r="M53" s="10">
        <f t="shared" si="10"/>
        <v>0</v>
      </c>
      <c r="N53" s="10"/>
      <c r="O53" s="10">
        <f t="shared" si="11"/>
        <v>0</v>
      </c>
      <c r="P53" s="11"/>
      <c r="Q53" s="12">
        <v>0</v>
      </c>
      <c r="R53" s="12">
        <v>0</v>
      </c>
      <c r="S53" s="12">
        <f t="shared" si="12"/>
        <v>0</v>
      </c>
      <c r="T53" s="12">
        <f t="shared" si="13"/>
        <v>0</v>
      </c>
    </row>
    <row r="54" spans="1:20">
      <c r="A54" s="15" t="s">
        <v>90</v>
      </c>
      <c r="C54" s="16">
        <f>SUM(C33:C53)</f>
        <v>3067.66</v>
      </c>
      <c r="D54" s="16">
        <f>SUM(D33:D53)</f>
        <v>0</v>
      </c>
      <c r="E54" s="16">
        <f>SUM(E33:E53)</f>
        <v>0</v>
      </c>
      <c r="F54" s="16">
        <f>SUM(F33:F53)</f>
        <v>3067.66</v>
      </c>
      <c r="G54" s="11"/>
      <c r="H54" s="16">
        <f>SUM(H33:H53)</f>
        <v>-2496.6049999999996</v>
      </c>
      <c r="I54" s="16">
        <f>SUM(I33:I53)</f>
        <v>0</v>
      </c>
      <c r="J54" s="16">
        <f>SUM(J33:J53)</f>
        <v>0</v>
      </c>
      <c r="K54" s="16">
        <f>SUM(K33:K53)</f>
        <v>-2496.6049999999996</v>
      </c>
      <c r="L54" s="11"/>
      <c r="M54" s="16">
        <f>SUM(M33:M53)</f>
        <v>571.05500000000006</v>
      </c>
      <c r="N54" s="16">
        <f>SUM(N33:N53)</f>
        <v>-10060</v>
      </c>
      <c r="O54" s="16">
        <f>SUM(O33:O53)</f>
        <v>10631.055</v>
      </c>
      <c r="P54" s="11"/>
      <c r="Q54" s="16">
        <f>SUM(Q33:Q53)</f>
        <v>2266.83</v>
      </c>
      <c r="R54" s="16">
        <f>SUM(R33:R53)</f>
        <v>-6666.9199999999992</v>
      </c>
      <c r="S54" s="16">
        <f>SUM(S33:S53)</f>
        <v>-4400.09</v>
      </c>
      <c r="T54" s="16">
        <f>SUM(T33:T53)</f>
        <v>4971.1449999999995</v>
      </c>
    </row>
    <row r="55" spans="1:20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>
      <c r="A57" s="17" t="s">
        <v>91</v>
      </c>
      <c r="C57" s="7"/>
      <c r="D57" s="7"/>
      <c r="E57" s="7"/>
      <c r="F57" s="7"/>
      <c r="G57" s="8"/>
      <c r="H57" s="7"/>
      <c r="I57" s="7"/>
      <c r="J57" s="7"/>
      <c r="K57" s="7"/>
      <c r="L57" s="8"/>
      <c r="M57" s="7"/>
      <c r="N57" s="7"/>
      <c r="O57" s="7"/>
      <c r="P57" s="8"/>
      <c r="Q57" s="7"/>
      <c r="R57" s="7"/>
      <c r="S57" s="7"/>
      <c r="T57" s="7"/>
    </row>
    <row r="58" spans="1:20">
      <c r="A58" s="9" t="s">
        <v>92</v>
      </c>
      <c r="C58" s="10">
        <f>'[1]07-2017'!C126+'[1]08-2017'!C126+'[1]09-2017'!C126+'[1]10-2017'!C126+'[1]11-2017'!C126+'[1]12-2017'!C126+'[1]01-2018'!C126+'[1]02-2018'!C126+'[1]03-2018'!C126+'[1]04-2018'!C126+'[1]05-2018'!C126+'[1]06-2018'!C126</f>
        <v>6877.3</v>
      </c>
      <c r="D58" s="10">
        <f>'[1]07-2017'!D126+'[1]08-2017'!D126+'[1]09-2017'!D126+'[1]10-2017'!D126+'[1]11-2017'!D126+'[1]12-2017'!D126+'[1]01-2018'!D126+'[1]02-2018'!D126+'[1]03-2018'!D126+'[1]04-2018'!D126+'[1]05-2018'!D126+'[1]06-2018'!D126</f>
        <v>0</v>
      </c>
      <c r="E58" s="10">
        <f>'[1]07-2017'!E126+'[1]08-2017'!E126+'[1]09-2017'!E126+'[1]10-2017'!E126+'[1]11-2017'!E126+'[1]12-2017'!E126+'[1]01-2018'!E126+'[1]02-2018'!E126+'[1]03-2018'!E126+'[1]04-2018'!E126+'[1]05-2018'!E126+'[1]06-2018'!E126</f>
        <v>0</v>
      </c>
      <c r="F58" s="10">
        <f t="shared" ref="F58:F64" si="14">SUM(C58:D58)</f>
        <v>6877.3</v>
      </c>
      <c r="G58" s="11"/>
      <c r="H58" s="10">
        <f>'[1]07-2017'!H126+'[1]08-2017'!H126+'[1]09-2017'!H126+'[1]10-2017'!H126+'[1]11-2017'!H126+'[1]12-2017'!H126+'[1]01-2018'!H126+'[1]02-2018'!H126+'[1]03-2018'!H126+'[1]04-2018'!H126+'[1]05-2018'!H126+'[1]06-2018'!H126</f>
        <v>-8092.35</v>
      </c>
      <c r="I58" s="10">
        <f>'[1]07-2017'!I126+'[1]08-2017'!I126+'[1]09-2017'!I126+'[1]10-2017'!I126+'[1]11-2017'!I126+'[1]12-2017'!I126+'[1]01-2018'!I126+'[1]02-2018'!I126+'[1]03-2018'!I126+'[1]04-2018'!I126+'[1]05-2018'!I126+'[1]06-2018'!I126</f>
        <v>0</v>
      </c>
      <c r="J58" s="10">
        <f>'[1]07-2017'!J126+'[1]08-2017'!J126+'[1]09-2017'!J126+'[1]10-2017'!J126+'[1]11-2017'!J126+'[1]12-2017'!J126+'[1]01-2018'!J126+'[1]02-2018'!J126+'[1]03-2018'!J126+'[1]04-2018'!J126+'[1]05-2018'!J126+'[1]06-2018'!J126</f>
        <v>0</v>
      </c>
      <c r="K58" s="10">
        <f t="shared" ref="K58:K64" si="15">SUM(H58:I58)</f>
        <v>-8092.35</v>
      </c>
      <c r="L58" s="11"/>
      <c r="M58" s="10">
        <f t="shared" ref="M58:M64" si="16">F58+K58</f>
        <v>-1215.0500000000002</v>
      </c>
      <c r="N58" s="10"/>
      <c r="O58" s="10">
        <f t="shared" ref="O58:O64" si="17">M58-N58</f>
        <v>-1215.0500000000002</v>
      </c>
      <c r="P58" s="11"/>
      <c r="Q58" s="12">
        <v>21942</v>
      </c>
      <c r="R58" s="12">
        <v>-24122.309999999998</v>
      </c>
      <c r="S58" s="12">
        <f t="shared" ref="S58:S64" si="18">SUM(Q58:R58)</f>
        <v>-2180.3099999999977</v>
      </c>
      <c r="T58" s="12">
        <f t="shared" ref="T58:T64" si="19">M58-S58</f>
        <v>965.25999999999749</v>
      </c>
    </row>
    <row r="59" spans="1:20">
      <c r="A59" s="9" t="s">
        <v>93</v>
      </c>
      <c r="C59" s="10">
        <f>'[1]07-2017'!C127+'[1]08-2017'!C127+'[1]09-2017'!C127+'[1]10-2017'!C127+'[1]11-2017'!C127+'[1]12-2017'!C127+'[1]01-2018'!C127+'[1]02-2018'!C127+'[1]03-2018'!C127+'[1]04-2018'!C127+'[1]05-2018'!C127+'[1]06-2018'!C127</f>
        <v>2275</v>
      </c>
      <c r="D59" s="10">
        <f>'[1]07-2017'!D127+'[1]08-2017'!D127+'[1]09-2017'!D127+'[1]10-2017'!D127+'[1]11-2017'!D127+'[1]12-2017'!D127+'[1]01-2018'!D127+'[1]02-2018'!D127+'[1]03-2018'!D127+'[1]04-2018'!D127+'[1]05-2018'!D127+'[1]06-2018'!D127</f>
        <v>0</v>
      </c>
      <c r="E59" s="10">
        <f>'[1]07-2017'!E127+'[1]08-2017'!E127+'[1]09-2017'!E127+'[1]10-2017'!E127+'[1]11-2017'!E127+'[1]12-2017'!E127+'[1]01-2018'!E127+'[1]02-2018'!E127+'[1]03-2018'!E127+'[1]04-2018'!E127+'[1]05-2018'!E127+'[1]06-2018'!E127</f>
        <v>0</v>
      </c>
      <c r="F59" s="10">
        <f t="shared" si="14"/>
        <v>2275</v>
      </c>
      <c r="G59" s="11"/>
      <c r="H59" s="10">
        <f>'[1]07-2017'!H127+'[1]08-2017'!H127+'[1]09-2017'!H127+'[1]10-2017'!H127+'[1]11-2017'!H127+'[1]12-2017'!H127+'[1]01-2018'!H127+'[1]02-2018'!H127+'[1]03-2018'!H127+'[1]04-2018'!H127+'[1]05-2018'!H127+'[1]06-2018'!H127</f>
        <v>-1930</v>
      </c>
      <c r="I59" s="10">
        <f>'[1]07-2017'!I127+'[1]08-2017'!I127+'[1]09-2017'!I127+'[1]10-2017'!I127+'[1]11-2017'!I127+'[1]12-2017'!I127+'[1]01-2018'!I127+'[1]02-2018'!I127+'[1]03-2018'!I127+'[1]04-2018'!I127+'[1]05-2018'!I127+'[1]06-2018'!I127</f>
        <v>0</v>
      </c>
      <c r="J59" s="10">
        <f>'[1]07-2017'!J127+'[1]08-2017'!J127+'[1]09-2017'!J127+'[1]10-2017'!J127+'[1]11-2017'!J127+'[1]12-2017'!J127+'[1]01-2018'!J127+'[1]02-2018'!J127+'[1]03-2018'!J127+'[1]04-2018'!J127+'[1]05-2018'!J127+'[1]06-2018'!J127</f>
        <v>0</v>
      </c>
      <c r="K59" s="10">
        <f t="shared" si="15"/>
        <v>-1930</v>
      </c>
      <c r="L59" s="11"/>
      <c r="M59" s="10">
        <f t="shared" si="16"/>
        <v>345</v>
      </c>
      <c r="N59" s="10"/>
      <c r="O59" s="10">
        <f t="shared" si="17"/>
        <v>345</v>
      </c>
      <c r="P59" s="11"/>
      <c r="Q59" s="12">
        <v>0</v>
      </c>
      <c r="R59" s="12">
        <v>0</v>
      </c>
      <c r="S59" s="12">
        <f t="shared" si="18"/>
        <v>0</v>
      </c>
      <c r="T59" s="12">
        <f t="shared" si="19"/>
        <v>345</v>
      </c>
    </row>
    <row r="60" spans="1:20">
      <c r="A60" s="9" t="s">
        <v>94</v>
      </c>
      <c r="C60" s="10">
        <f>'[1]07-2017'!C128+'[1]08-2017'!C128+'[1]09-2017'!C128+'[1]10-2017'!C128+'[1]11-2017'!C128+'[1]12-2017'!C128+'[1]01-2018'!C128+'[1]02-2018'!C128+'[1]03-2018'!C128+'[1]04-2018'!C128+'[1]05-2018'!C128+'[1]06-2018'!C128</f>
        <v>2790</v>
      </c>
      <c r="D60" s="10">
        <f>'[1]07-2017'!D128+'[1]08-2017'!D128+'[1]09-2017'!D128+'[1]10-2017'!D128+'[1]11-2017'!D128+'[1]12-2017'!D128+'[1]01-2018'!D128+'[1]02-2018'!D128+'[1]03-2018'!D128+'[1]04-2018'!D128+'[1]05-2018'!D128+'[1]06-2018'!D128</f>
        <v>0</v>
      </c>
      <c r="E60" s="10">
        <f>'[1]07-2017'!E128+'[1]08-2017'!E128+'[1]09-2017'!E128+'[1]10-2017'!E128+'[1]11-2017'!E128+'[1]12-2017'!E128+'[1]01-2018'!E128+'[1]02-2018'!E128+'[1]03-2018'!E128+'[1]04-2018'!E128+'[1]05-2018'!E128+'[1]06-2018'!E128</f>
        <v>0</v>
      </c>
      <c r="F60" s="10">
        <f t="shared" si="14"/>
        <v>2790</v>
      </c>
      <c r="G60" s="11"/>
      <c r="H60" s="10">
        <f>'[1]07-2017'!H128+'[1]08-2017'!H128+'[1]09-2017'!H128+'[1]10-2017'!H128+'[1]11-2017'!H128+'[1]12-2017'!H128+'[1]01-2018'!H128+'[1]02-2018'!H128+'[1]03-2018'!H128+'[1]04-2018'!H128+'[1]05-2018'!H128+'[1]06-2018'!H128</f>
        <v>-2511</v>
      </c>
      <c r="I60" s="10">
        <f>'[1]07-2017'!I128+'[1]08-2017'!I128+'[1]09-2017'!I128+'[1]10-2017'!I128+'[1]11-2017'!I128+'[1]12-2017'!I128+'[1]01-2018'!I128+'[1]02-2018'!I128+'[1]03-2018'!I128+'[1]04-2018'!I128+'[1]05-2018'!I128+'[1]06-2018'!I128</f>
        <v>0</v>
      </c>
      <c r="J60" s="10">
        <f>'[1]07-2017'!J128+'[1]08-2017'!J128+'[1]09-2017'!J128+'[1]10-2017'!J128+'[1]11-2017'!J128+'[1]12-2017'!J128+'[1]01-2018'!J128+'[1]02-2018'!J128+'[1]03-2018'!J128+'[1]04-2018'!J128+'[1]05-2018'!J128+'[1]06-2018'!J128</f>
        <v>0</v>
      </c>
      <c r="K60" s="10">
        <f t="shared" si="15"/>
        <v>-2511</v>
      </c>
      <c r="L60" s="11"/>
      <c r="M60" s="10">
        <f t="shared" si="16"/>
        <v>279</v>
      </c>
      <c r="N60" s="10"/>
      <c r="O60" s="10">
        <f t="shared" si="17"/>
        <v>279</v>
      </c>
      <c r="P60" s="11"/>
      <c r="Q60" s="12">
        <v>3276</v>
      </c>
      <c r="R60" s="12">
        <v>-2548</v>
      </c>
      <c r="S60" s="12">
        <f t="shared" si="18"/>
        <v>728</v>
      </c>
      <c r="T60" s="12">
        <f t="shared" si="19"/>
        <v>-449</v>
      </c>
    </row>
    <row r="61" spans="1:20">
      <c r="A61" s="9" t="s">
        <v>95</v>
      </c>
      <c r="C61" s="10">
        <f>'[1]07-2017'!C129+'[1]08-2017'!C129+'[1]09-2017'!C129+'[1]10-2017'!C129+'[1]11-2017'!C129+'[1]12-2017'!C129+'[1]01-2018'!C129+'[1]02-2018'!C129+'[1]03-2018'!C129+'[1]04-2018'!C129+'[1]05-2018'!C129+'[1]06-2018'!C129</f>
        <v>9020</v>
      </c>
      <c r="D61" s="10">
        <f>'[1]07-2017'!D129+'[1]08-2017'!D129+'[1]09-2017'!D129+'[1]10-2017'!D129+'[1]11-2017'!D129+'[1]12-2017'!D129+'[1]01-2018'!D129+'[1]02-2018'!D129+'[1]03-2018'!D129+'[1]04-2018'!D129+'[1]05-2018'!D129+'[1]06-2018'!D129</f>
        <v>0</v>
      </c>
      <c r="E61" s="10">
        <f>'[1]07-2017'!E129+'[1]08-2017'!E129+'[1]09-2017'!E129+'[1]10-2017'!E129+'[1]11-2017'!E129+'[1]12-2017'!E129+'[1]01-2018'!E129+'[1]02-2018'!E129+'[1]03-2018'!E129+'[1]04-2018'!E129+'[1]05-2018'!E129+'[1]06-2018'!E129</f>
        <v>0</v>
      </c>
      <c r="F61" s="10">
        <f t="shared" si="14"/>
        <v>9020</v>
      </c>
      <c r="G61" s="11"/>
      <c r="H61" s="10">
        <f>'[1]07-2017'!H129+'[1]08-2017'!H129+'[1]09-2017'!H129+'[1]10-2017'!H129+'[1]11-2017'!H129+'[1]12-2017'!H129+'[1]01-2018'!H129+'[1]02-2018'!H129+'[1]03-2018'!H129+'[1]04-2018'!H129+'[1]05-2018'!H129+'[1]06-2018'!H129</f>
        <v>-8820</v>
      </c>
      <c r="I61" s="10">
        <f>'[1]07-2017'!I129+'[1]08-2017'!I129+'[1]09-2017'!I129+'[1]10-2017'!I129+'[1]11-2017'!I129+'[1]12-2017'!I129+'[1]01-2018'!I129+'[1]02-2018'!I129+'[1]03-2018'!I129+'[1]04-2018'!I129+'[1]05-2018'!I129+'[1]06-2018'!I129</f>
        <v>0</v>
      </c>
      <c r="J61" s="10">
        <f>'[1]07-2017'!J129+'[1]08-2017'!J129+'[1]09-2017'!J129+'[1]10-2017'!J129+'[1]11-2017'!J129+'[1]12-2017'!J129+'[1]01-2018'!J129+'[1]02-2018'!J129+'[1]03-2018'!J129+'[1]04-2018'!J129+'[1]05-2018'!J129+'[1]06-2018'!J129</f>
        <v>0</v>
      </c>
      <c r="K61" s="10">
        <f t="shared" si="15"/>
        <v>-8820</v>
      </c>
      <c r="L61" s="11"/>
      <c r="M61" s="10">
        <f t="shared" si="16"/>
        <v>200</v>
      </c>
      <c r="N61" s="10"/>
      <c r="O61" s="10">
        <f t="shared" si="17"/>
        <v>200</v>
      </c>
      <c r="P61" s="11"/>
      <c r="Q61" s="12">
        <v>19660</v>
      </c>
      <c r="R61" s="12">
        <v>-19459</v>
      </c>
      <c r="S61" s="12">
        <f t="shared" si="18"/>
        <v>201</v>
      </c>
      <c r="T61" s="12">
        <f t="shared" si="19"/>
        <v>-1</v>
      </c>
    </row>
    <row r="62" spans="1:20">
      <c r="A62" s="9" t="s">
        <v>96</v>
      </c>
      <c r="C62" s="10">
        <f>'[1]07-2017'!C130+'[1]08-2017'!C130+'[1]09-2017'!C130+'[1]10-2017'!C130+'[1]11-2017'!C130+'[1]12-2017'!C130+'[1]01-2018'!C130+'[1]02-2018'!C130+'[1]03-2018'!C130+'[1]04-2018'!C130+'[1]05-2018'!C130+'[1]06-2018'!C130</f>
        <v>8242.9699999999993</v>
      </c>
      <c r="D62" s="10">
        <f>'[1]07-2017'!D130+'[1]08-2017'!D130+'[1]09-2017'!D130+'[1]10-2017'!D130+'[1]11-2017'!D130+'[1]12-2017'!D130+'[1]01-2018'!D130+'[1]02-2018'!D130+'[1]03-2018'!D130+'[1]04-2018'!D130+'[1]05-2018'!D130+'[1]06-2018'!D130</f>
        <v>0</v>
      </c>
      <c r="E62" s="10">
        <f>'[1]07-2017'!E130+'[1]08-2017'!E130+'[1]09-2017'!E130+'[1]10-2017'!E130+'[1]11-2017'!E130+'[1]12-2017'!E130+'[1]01-2018'!E130+'[1]02-2018'!E130+'[1]03-2018'!E130+'[1]04-2018'!E130+'[1]05-2018'!E130+'[1]06-2018'!E130</f>
        <v>0</v>
      </c>
      <c r="F62" s="10">
        <f t="shared" si="14"/>
        <v>8242.9699999999993</v>
      </c>
      <c r="G62" s="11"/>
      <c r="H62" s="10">
        <f>'[1]07-2017'!H130+'[1]08-2017'!H130+'[1]09-2017'!H130+'[1]10-2017'!H130+'[1]11-2017'!H130+'[1]12-2017'!H130+'[1]01-2018'!H130+'[1]02-2018'!H130+'[1]03-2018'!H130+'[1]04-2018'!H130+'[1]05-2018'!H130+'[1]06-2018'!H130</f>
        <v>-3113.25</v>
      </c>
      <c r="I62" s="10">
        <f>'[1]07-2017'!I130+'[1]08-2017'!I130+'[1]09-2017'!I130+'[1]10-2017'!I130+'[1]11-2017'!I130+'[1]12-2017'!I130+'[1]01-2018'!I130+'[1]02-2018'!I130+'[1]03-2018'!I130+'[1]04-2018'!I130+'[1]05-2018'!I130+'[1]06-2018'!I130</f>
        <v>0</v>
      </c>
      <c r="J62" s="10">
        <f>'[1]07-2017'!J130+'[1]08-2017'!J130+'[1]09-2017'!J130+'[1]10-2017'!J130+'[1]11-2017'!J130+'[1]12-2017'!J130+'[1]01-2018'!J130+'[1]02-2018'!J130+'[1]03-2018'!J130+'[1]04-2018'!J130+'[1]05-2018'!J130+'[1]06-2018'!J130</f>
        <v>0</v>
      </c>
      <c r="K62" s="10">
        <f t="shared" si="15"/>
        <v>-3113.25</v>
      </c>
      <c r="L62" s="11"/>
      <c r="M62" s="10">
        <f t="shared" si="16"/>
        <v>5129.7199999999993</v>
      </c>
      <c r="N62" s="10"/>
      <c r="O62" s="10">
        <f t="shared" si="17"/>
        <v>5129.7199999999993</v>
      </c>
      <c r="P62" s="11"/>
      <c r="Q62" s="12">
        <v>3440</v>
      </c>
      <c r="R62" s="12">
        <v>-3953.25</v>
      </c>
      <c r="S62" s="12">
        <f t="shared" si="18"/>
        <v>-513.25</v>
      </c>
      <c r="T62" s="12">
        <f t="shared" si="19"/>
        <v>5642.9699999999993</v>
      </c>
    </row>
    <row r="63" spans="1:20">
      <c r="A63" s="9" t="s">
        <v>97</v>
      </c>
      <c r="C63" s="10">
        <f>'[1]07-2017'!C131+'[1]08-2017'!C131+'[1]09-2017'!C131+'[1]10-2017'!C131+'[1]11-2017'!C131+'[1]12-2017'!C131+'[1]01-2018'!C131+'[1]02-2018'!C131+'[1]03-2018'!C131+'[1]04-2018'!C131+'[1]05-2018'!C131+'[1]06-2018'!C131</f>
        <v>158.85</v>
      </c>
      <c r="D63" s="10">
        <f>'[1]07-2017'!D131+'[1]08-2017'!D131+'[1]09-2017'!D131+'[1]10-2017'!D131+'[1]11-2017'!D131+'[1]12-2017'!D131+'[1]01-2018'!D131+'[1]02-2018'!D131+'[1]03-2018'!D131+'[1]04-2018'!D131+'[1]05-2018'!D131+'[1]06-2018'!D131</f>
        <v>0</v>
      </c>
      <c r="E63" s="10">
        <f>'[1]07-2017'!E131+'[1]08-2017'!E131+'[1]09-2017'!E131+'[1]10-2017'!E131+'[1]11-2017'!E131+'[1]12-2017'!E131+'[1]01-2018'!E131+'[1]02-2018'!E131+'[1]03-2018'!E131+'[1]04-2018'!E131+'[1]05-2018'!E131+'[1]06-2018'!E131</f>
        <v>0</v>
      </c>
      <c r="F63" s="10">
        <f t="shared" si="14"/>
        <v>158.85</v>
      </c>
      <c r="G63" s="11"/>
      <c r="H63" s="10">
        <f>'[1]07-2017'!H131+'[1]08-2017'!H131+'[1]09-2017'!H131+'[1]10-2017'!H131+'[1]11-2017'!H131+'[1]12-2017'!H131+'[1]01-2018'!H131+'[1]02-2018'!H131+'[1]03-2018'!H131+'[1]04-2018'!H131+'[1]05-2018'!H131+'[1]06-2018'!H131</f>
        <v>-382.5</v>
      </c>
      <c r="I63" s="10">
        <f>'[1]07-2017'!I131+'[1]08-2017'!I131+'[1]09-2017'!I131+'[1]10-2017'!I131+'[1]11-2017'!I131+'[1]12-2017'!I131+'[1]01-2018'!I131+'[1]02-2018'!I131+'[1]03-2018'!I131+'[1]04-2018'!I131+'[1]05-2018'!I131+'[1]06-2018'!I131</f>
        <v>0</v>
      </c>
      <c r="J63" s="10">
        <f>'[1]07-2017'!J131+'[1]08-2017'!J131+'[1]09-2017'!J131+'[1]10-2017'!J131+'[1]11-2017'!J131+'[1]12-2017'!J131+'[1]01-2018'!J131+'[1]02-2018'!J131+'[1]03-2018'!J131+'[1]04-2018'!J131+'[1]05-2018'!J131+'[1]06-2018'!J131</f>
        <v>0</v>
      </c>
      <c r="K63" s="10">
        <f t="shared" si="15"/>
        <v>-382.5</v>
      </c>
      <c r="L63" s="11"/>
      <c r="M63" s="10">
        <f t="shared" si="16"/>
        <v>-223.65</v>
      </c>
      <c r="N63" s="10"/>
      <c r="O63" s="10">
        <f t="shared" si="17"/>
        <v>-223.65</v>
      </c>
      <c r="P63" s="11"/>
      <c r="Q63" s="12"/>
      <c r="R63" s="12"/>
      <c r="S63" s="12">
        <f t="shared" si="18"/>
        <v>0</v>
      </c>
      <c r="T63" s="12">
        <f t="shared" si="19"/>
        <v>-223.65</v>
      </c>
    </row>
    <row r="64" spans="1:20">
      <c r="A64" s="9"/>
      <c r="C64" s="10">
        <f>'[1]07-2017'!C132+'[1]08-2017'!C132+'[1]09-2017'!C132+'[1]10-2017'!C132+'[1]11-2017'!C132+'[1]12-2017'!C132+'[1]01-2018'!C132+'[1]02-2018'!C132+'[1]03-2018'!C132+'[1]04-2018'!C132+'[1]05-2018'!C132+'[1]06-2018'!C132</f>
        <v>0</v>
      </c>
      <c r="D64" s="10">
        <f>'[1]07-2017'!D132+'[1]08-2017'!D132+'[1]09-2017'!D132+'[1]10-2017'!D132+'[1]11-2017'!D132+'[1]12-2017'!D132+'[1]01-2018'!D132+'[1]02-2018'!D132+'[1]03-2018'!D132+'[1]04-2018'!D132+'[1]05-2018'!D132+'[1]06-2018'!D132</f>
        <v>0</v>
      </c>
      <c r="E64" s="10">
        <f>'[1]07-2017'!E132+'[1]08-2017'!E132+'[1]09-2017'!E132+'[1]10-2017'!E132+'[1]11-2017'!E132+'[1]12-2017'!E132+'[1]01-2018'!E132+'[1]02-2018'!E132+'[1]03-2018'!E132+'[1]04-2018'!E132+'[1]05-2018'!E132+'[1]06-2018'!E132</f>
        <v>0</v>
      </c>
      <c r="F64" s="10">
        <f t="shared" si="14"/>
        <v>0</v>
      </c>
      <c r="G64" s="11"/>
      <c r="H64" s="10">
        <f>'[1]07-2017'!H132+'[1]08-2017'!H132+'[1]09-2017'!H132+'[1]10-2017'!H132+'[1]11-2017'!H132+'[1]12-2017'!H132+'[1]01-2018'!H132+'[1]02-2018'!H132+'[1]03-2018'!H132+'[1]04-2018'!H132+'[1]05-2018'!H132+'[1]06-2018'!H132</f>
        <v>0</v>
      </c>
      <c r="I64" s="10">
        <f>'[1]07-2017'!I132+'[1]08-2017'!I132+'[1]09-2017'!I132+'[1]10-2017'!I132+'[1]11-2017'!I132+'[1]12-2017'!I132+'[1]01-2018'!I132+'[1]02-2018'!I132+'[1]03-2018'!I132+'[1]04-2018'!I132+'[1]05-2018'!I132+'[1]06-2018'!I132</f>
        <v>0</v>
      </c>
      <c r="J64" s="10">
        <f>'[1]07-2017'!J132+'[1]08-2017'!J132+'[1]09-2017'!J132+'[1]10-2017'!J132+'[1]11-2017'!J132+'[1]12-2017'!J132+'[1]01-2018'!J132+'[1]02-2018'!J132+'[1]03-2018'!J132+'[1]04-2018'!J132+'[1]05-2018'!J132+'[1]06-2018'!J132</f>
        <v>0</v>
      </c>
      <c r="K64" s="10">
        <f t="shared" si="15"/>
        <v>0</v>
      </c>
      <c r="L64" s="11"/>
      <c r="M64" s="10">
        <f t="shared" si="16"/>
        <v>0</v>
      </c>
      <c r="N64" s="10"/>
      <c r="O64" s="10">
        <f t="shared" si="17"/>
        <v>0</v>
      </c>
      <c r="P64" s="11"/>
      <c r="Q64" s="12"/>
      <c r="R64" s="12"/>
      <c r="S64" s="12">
        <f t="shared" si="18"/>
        <v>0</v>
      </c>
      <c r="T64" s="12">
        <f t="shared" si="19"/>
        <v>0</v>
      </c>
    </row>
    <row r="65" spans="1:20">
      <c r="A65" s="15" t="s">
        <v>98</v>
      </c>
      <c r="C65" s="16">
        <f>SUM(C58:C64)</f>
        <v>29364.119999999995</v>
      </c>
      <c r="D65" s="16">
        <f>SUM(D58:D64)</f>
        <v>0</v>
      </c>
      <c r="E65" s="16">
        <f>SUM(E58:E64)</f>
        <v>0</v>
      </c>
      <c r="F65" s="16">
        <f>SUM(F58:F64)</f>
        <v>29364.119999999995</v>
      </c>
      <c r="G65" s="11"/>
      <c r="H65" s="16">
        <f>SUM(H58:H64)</f>
        <v>-24849.1</v>
      </c>
      <c r="I65" s="16">
        <f>SUM(I58:I64)</f>
        <v>0</v>
      </c>
      <c r="J65" s="16">
        <f>SUM(J58:J64)</f>
        <v>0</v>
      </c>
      <c r="K65" s="16">
        <f>SUM(K58:K64)</f>
        <v>-24849.1</v>
      </c>
      <c r="L65" s="11"/>
      <c r="M65" s="16">
        <f>SUM(M58:M64)</f>
        <v>4515.0199999999995</v>
      </c>
      <c r="N65" s="16">
        <f>SUM(N58:N64)</f>
        <v>0</v>
      </c>
      <c r="O65" s="16">
        <f>SUM(O58:O64)</f>
        <v>4515.0199999999995</v>
      </c>
      <c r="P65" s="11"/>
      <c r="Q65" s="16">
        <f>SUM(Q58:Q64)</f>
        <v>48318</v>
      </c>
      <c r="R65" s="16">
        <f>SUM(R58:R64)</f>
        <v>-50082.559999999998</v>
      </c>
      <c r="S65" s="16">
        <f>SUM(S58:S64)</f>
        <v>-1764.5599999999977</v>
      </c>
      <c r="T65" s="16">
        <f>SUM(T58:T64)</f>
        <v>6279.5799999999972</v>
      </c>
    </row>
    <row r="66" spans="1:20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>
      <c r="A68" s="17" t="s">
        <v>99</v>
      </c>
      <c r="C68" s="7"/>
      <c r="D68" s="7"/>
      <c r="E68" s="7"/>
      <c r="F68" s="7"/>
      <c r="G68" s="8"/>
      <c r="H68" s="7"/>
      <c r="I68" s="7"/>
      <c r="J68" s="7"/>
      <c r="K68" s="7"/>
      <c r="L68" s="8"/>
      <c r="M68" s="7"/>
      <c r="N68" s="7"/>
      <c r="O68" s="7"/>
      <c r="P68" s="8"/>
      <c r="Q68" s="7"/>
      <c r="R68" s="7"/>
      <c r="S68" s="7"/>
      <c r="T68" s="7"/>
    </row>
    <row r="69" spans="1:20">
      <c r="A69" s="9" t="s">
        <v>100</v>
      </c>
      <c r="C69" s="10">
        <f>'[1]07-2017'!C139+'[1]08-2017'!C139+'[1]09-2017'!C139+'[1]10-2017'!C139+'[1]11-2017'!C139+'[1]12-2017'!C139+'[1]01-2018'!C139+'[1]02-2018'!C139+'[1]03-2018'!C139+'[1]04-2018'!C139+'[1]05-2018'!C139+'[1]06-2018'!C139</f>
        <v>7.0000000000000007E-2</v>
      </c>
      <c r="D69" s="10">
        <f>'[1]07-2017'!D139+'[1]08-2017'!D139+'[1]09-2017'!D139+'[1]10-2017'!D139+'[1]11-2017'!D139+'[1]12-2017'!D139+'[1]01-2018'!D139+'[1]02-2018'!D139+'[1]03-2018'!D139+'[1]04-2018'!D139+'[1]05-2018'!D139+'[1]06-2018'!D139</f>
        <v>0</v>
      </c>
      <c r="E69" s="10">
        <f>'[1]07-2017'!E139+'[1]08-2017'!E139+'[1]09-2017'!E139+'[1]10-2017'!E139+'[1]11-2017'!E139+'[1]12-2017'!E139+'[1]01-2018'!E139+'[1]02-2018'!E139+'[1]03-2018'!E139+'[1]04-2018'!E139+'[1]05-2018'!E139+'[1]06-2018'!E139</f>
        <v>0</v>
      </c>
      <c r="F69" s="10">
        <f>SUM(C69:D69)</f>
        <v>7.0000000000000007E-2</v>
      </c>
      <c r="G69" s="11"/>
      <c r="H69" s="10">
        <f>'[1]07-2017'!H139+'[1]08-2017'!H139+'[1]09-2017'!H139+'[1]10-2017'!H139+'[1]11-2017'!H139+'[1]12-2017'!H139+'[1]01-2018'!H139+'[1]02-2018'!H139+'[1]03-2018'!H139+'[1]04-2018'!H139+'[1]05-2018'!H139+'[1]06-2018'!H139</f>
        <v>-29</v>
      </c>
      <c r="I69" s="10">
        <f>'[1]07-2017'!I139+'[1]08-2017'!I139+'[1]09-2017'!I139+'[1]10-2017'!I139+'[1]11-2017'!I139+'[1]12-2017'!I139+'[1]01-2018'!I139+'[1]02-2018'!I139+'[1]03-2018'!I139+'[1]04-2018'!I139+'[1]05-2018'!I139+'[1]06-2018'!I139</f>
        <v>0</v>
      </c>
      <c r="J69" s="10">
        <f>'[1]07-2017'!J139+'[1]08-2017'!J139+'[1]09-2017'!J139+'[1]10-2017'!J139+'[1]11-2017'!J139+'[1]12-2017'!J139+'[1]01-2018'!J139+'[1]02-2018'!J139+'[1]03-2018'!J139+'[1]04-2018'!J139+'[1]05-2018'!J139+'[1]06-2018'!J139</f>
        <v>0</v>
      </c>
      <c r="K69" s="10">
        <f>SUM(H69:I69)</f>
        <v>-29</v>
      </c>
      <c r="L69" s="11"/>
      <c r="M69" s="10">
        <f>F69+K69</f>
        <v>-28.93</v>
      </c>
      <c r="N69" s="10"/>
      <c r="O69" s="10">
        <f t="shared" ref="O69:O77" si="20">M69-N69</f>
        <v>-28.93</v>
      </c>
      <c r="P69" s="11"/>
      <c r="Q69" s="12">
        <v>0</v>
      </c>
      <c r="R69" s="12">
        <v>-64.2</v>
      </c>
      <c r="S69" s="12">
        <f t="shared" ref="S69:S77" si="21">SUM(Q69:R69)</f>
        <v>-64.2</v>
      </c>
      <c r="T69" s="12">
        <f t="shared" ref="T69:T77" si="22">M69-S69</f>
        <v>35.270000000000003</v>
      </c>
    </row>
    <row r="70" spans="1:20">
      <c r="A70" s="9" t="s">
        <v>101</v>
      </c>
      <c r="C70" s="10">
        <f>'[1]07-2017'!C140+'[1]08-2017'!C140+'[1]09-2017'!C140+'[1]10-2017'!C140+'[1]11-2017'!C140+'[1]12-2017'!C140+'[1]01-2018'!C140+'[1]02-2018'!C140+'[1]03-2018'!C140+'[1]04-2018'!C140+'[1]05-2018'!C140+'[1]06-2018'!C140</f>
        <v>0</v>
      </c>
      <c r="D70" s="10">
        <f>'[1]07-2017'!D140+'[1]08-2017'!D140+'[1]09-2017'!D140+'[1]10-2017'!D140+'[1]11-2017'!D140+'[1]12-2017'!D140+'[1]01-2018'!D140+'[1]02-2018'!D140+'[1]03-2018'!D140+'[1]04-2018'!D140+'[1]05-2018'!D140+'[1]06-2018'!D140</f>
        <v>0</v>
      </c>
      <c r="E70" s="10">
        <f>'[1]07-2017'!E140+'[1]08-2017'!E140+'[1]09-2017'!E140+'[1]10-2017'!E140+'[1]11-2017'!E140+'[1]12-2017'!E140+'[1]01-2018'!E140+'[1]02-2018'!E140+'[1]03-2018'!E140+'[1]04-2018'!E140+'[1]05-2018'!E140+'[1]06-2018'!E140</f>
        <v>0</v>
      </c>
      <c r="F70" s="10">
        <f t="shared" ref="F70:F77" si="23">SUM(C70:D70)</f>
        <v>0</v>
      </c>
      <c r="G70" s="11"/>
      <c r="H70" s="10">
        <f>'[1]07-2017'!H140+'[1]08-2017'!H140+'[1]09-2017'!H140+'[1]10-2017'!H140+'[1]11-2017'!H140+'[1]12-2017'!H140+'[1]01-2018'!H140+'[1]02-2018'!H140+'[1]03-2018'!H140+'[1]04-2018'!H140+'[1]05-2018'!H140+'[1]06-2018'!H140</f>
        <v>-512.09999999999991</v>
      </c>
      <c r="I70" s="10">
        <f>'[1]07-2017'!I140+'[1]08-2017'!I140+'[1]09-2017'!I140+'[1]10-2017'!I140+'[1]11-2017'!I140+'[1]12-2017'!I140+'[1]01-2018'!I140+'[1]02-2018'!I140+'[1]03-2018'!I140+'[1]04-2018'!I140+'[1]05-2018'!I140+'[1]06-2018'!I140</f>
        <v>0</v>
      </c>
      <c r="J70" s="10">
        <f>'[1]07-2017'!J140+'[1]08-2017'!J140+'[1]09-2017'!J140+'[1]10-2017'!J140+'[1]11-2017'!J140+'[1]12-2017'!J140+'[1]01-2018'!J140+'[1]02-2018'!J140+'[1]03-2018'!J140+'[1]04-2018'!J140+'[1]05-2018'!J140+'[1]06-2018'!J140</f>
        <v>0</v>
      </c>
      <c r="K70" s="10">
        <f t="shared" ref="K70:K77" si="24">SUM(H70:I70)</f>
        <v>-512.09999999999991</v>
      </c>
      <c r="L70" s="11"/>
      <c r="M70" s="10">
        <f t="shared" ref="M70:M77" si="25">F70+K70</f>
        <v>-512.09999999999991</v>
      </c>
      <c r="N70" s="10">
        <v>-500</v>
      </c>
      <c r="O70" s="10">
        <f t="shared" si="20"/>
        <v>-12.099999999999909</v>
      </c>
      <c r="P70" s="11"/>
      <c r="Q70" s="12">
        <v>0</v>
      </c>
      <c r="R70" s="12">
        <v>-682.79999999999984</v>
      </c>
      <c r="S70" s="12">
        <f t="shared" si="21"/>
        <v>-682.79999999999984</v>
      </c>
      <c r="T70" s="12">
        <f t="shared" si="22"/>
        <v>170.69999999999993</v>
      </c>
    </row>
    <row r="71" spans="1:20">
      <c r="A71" s="9" t="s">
        <v>102</v>
      </c>
      <c r="C71" s="10">
        <f>'[1]07-2017'!C141+'[1]08-2017'!C141+'[1]09-2017'!C141+'[1]10-2017'!C141+'[1]11-2017'!C141+'[1]12-2017'!C141+'[1]01-2018'!C141+'[1]02-2018'!C141+'[1]03-2018'!C141+'[1]04-2018'!C141+'[1]05-2018'!C141+'[1]06-2018'!C141</f>
        <v>0.44</v>
      </c>
      <c r="D71" s="10">
        <f>'[1]07-2017'!D141+'[1]08-2017'!D141+'[1]09-2017'!D141+'[1]10-2017'!D141+'[1]11-2017'!D141+'[1]12-2017'!D141+'[1]01-2018'!D141+'[1]02-2018'!D141+'[1]03-2018'!D141+'[1]04-2018'!D141+'[1]05-2018'!D141+'[1]06-2018'!D141</f>
        <v>0</v>
      </c>
      <c r="E71" s="10">
        <f>'[1]07-2017'!E141+'[1]08-2017'!E141+'[1]09-2017'!E141+'[1]10-2017'!E141+'[1]11-2017'!E141+'[1]12-2017'!E141+'[1]01-2018'!E141+'[1]02-2018'!E141+'[1]03-2018'!E141+'[1]04-2018'!E141+'[1]05-2018'!E141+'[1]06-2018'!E141</f>
        <v>0</v>
      </c>
      <c r="F71" s="10">
        <f t="shared" si="23"/>
        <v>0.44</v>
      </c>
      <c r="G71" s="11"/>
      <c r="H71" s="10">
        <f>'[1]07-2017'!H141+'[1]08-2017'!H141+'[1]09-2017'!H141+'[1]10-2017'!H141+'[1]11-2017'!H141+'[1]12-2017'!H141+'[1]01-2018'!H141+'[1]02-2018'!H141+'[1]03-2018'!H141+'[1]04-2018'!H141+'[1]05-2018'!H141+'[1]06-2018'!H141</f>
        <v>0</v>
      </c>
      <c r="I71" s="10">
        <f>'[1]07-2017'!I141+'[1]08-2017'!I141+'[1]09-2017'!I141+'[1]10-2017'!I141+'[1]11-2017'!I141+'[1]12-2017'!I141+'[1]01-2018'!I141+'[1]02-2018'!I141+'[1]03-2018'!I141+'[1]04-2018'!I141+'[1]05-2018'!I141+'[1]06-2018'!I141</f>
        <v>0</v>
      </c>
      <c r="J71" s="10">
        <f>'[1]07-2017'!J141+'[1]08-2017'!J141+'[1]09-2017'!J141+'[1]10-2017'!J141+'[1]11-2017'!J141+'[1]12-2017'!J141+'[1]01-2018'!J141+'[1]02-2018'!J141+'[1]03-2018'!J141+'[1]04-2018'!J141+'[1]05-2018'!J141+'[1]06-2018'!J141</f>
        <v>0</v>
      </c>
      <c r="K71" s="10">
        <f t="shared" si="24"/>
        <v>0</v>
      </c>
      <c r="L71" s="11"/>
      <c r="M71" s="10">
        <f t="shared" si="25"/>
        <v>0.44</v>
      </c>
      <c r="N71" s="10"/>
      <c r="O71" s="10">
        <f t="shared" si="20"/>
        <v>0.44</v>
      </c>
      <c r="P71" s="11"/>
      <c r="Q71" s="12">
        <v>12.15</v>
      </c>
      <c r="R71" s="12">
        <v>0</v>
      </c>
      <c r="S71" s="12">
        <f t="shared" si="21"/>
        <v>12.15</v>
      </c>
      <c r="T71" s="12">
        <f t="shared" si="22"/>
        <v>-11.71</v>
      </c>
    </row>
    <row r="72" spans="1:20">
      <c r="A72" s="9" t="s">
        <v>103</v>
      </c>
      <c r="C72" s="10">
        <f>'[1]07-2017'!C142+'[1]08-2017'!C142+'[1]09-2017'!C142+'[1]10-2017'!C142+'[1]11-2017'!C142+'[1]12-2017'!C142+'[1]01-2018'!C142+'[1]02-2018'!C142+'[1]03-2018'!C142+'[1]04-2018'!C142+'[1]05-2018'!C142+'[1]06-2018'!C142</f>
        <v>0.09</v>
      </c>
      <c r="D72" s="10">
        <f>'[1]07-2017'!D142+'[1]08-2017'!D142+'[1]09-2017'!D142+'[1]10-2017'!D142+'[1]11-2017'!D142+'[1]12-2017'!D142+'[1]01-2018'!D142+'[1]02-2018'!D142+'[1]03-2018'!D142+'[1]04-2018'!D142+'[1]05-2018'!D142+'[1]06-2018'!D142</f>
        <v>0</v>
      </c>
      <c r="E72" s="10">
        <f>'[1]07-2017'!E142+'[1]08-2017'!E142+'[1]09-2017'!E142+'[1]10-2017'!E142+'[1]11-2017'!E142+'[1]12-2017'!E142+'[1]01-2018'!E142+'[1]02-2018'!E142+'[1]03-2018'!E142+'[1]04-2018'!E142+'[1]05-2018'!E142+'[1]06-2018'!E142</f>
        <v>0</v>
      </c>
      <c r="F72" s="10">
        <f t="shared" si="23"/>
        <v>0.09</v>
      </c>
      <c r="G72" s="11"/>
      <c r="H72" s="10">
        <f>'[1]07-2017'!H142+'[1]08-2017'!H142+'[1]09-2017'!H142+'[1]10-2017'!H142+'[1]11-2017'!H142+'[1]12-2017'!H142+'[1]01-2018'!H142+'[1]02-2018'!H142+'[1]03-2018'!H142+'[1]04-2018'!H142+'[1]05-2018'!H142+'[1]06-2018'!H142</f>
        <v>0</v>
      </c>
      <c r="I72" s="10">
        <f>'[1]07-2017'!I142+'[1]08-2017'!I142+'[1]09-2017'!I142+'[1]10-2017'!I142+'[1]11-2017'!I142+'[1]12-2017'!I142+'[1]01-2018'!I142+'[1]02-2018'!I142+'[1]03-2018'!I142+'[1]04-2018'!I142+'[1]05-2018'!I142+'[1]06-2018'!I142</f>
        <v>0</v>
      </c>
      <c r="J72" s="10">
        <f>'[1]07-2017'!J142+'[1]08-2017'!J142+'[1]09-2017'!J142+'[1]10-2017'!J142+'[1]11-2017'!J142+'[1]12-2017'!J142+'[1]01-2018'!J142+'[1]02-2018'!J142+'[1]03-2018'!J142+'[1]04-2018'!J142+'[1]05-2018'!J142+'[1]06-2018'!J142</f>
        <v>0</v>
      </c>
      <c r="K72" s="10">
        <f t="shared" si="24"/>
        <v>0</v>
      </c>
      <c r="L72" s="11"/>
      <c r="M72" s="10">
        <f t="shared" si="25"/>
        <v>0.09</v>
      </c>
      <c r="N72" s="10"/>
      <c r="O72" s="10">
        <f t="shared" si="20"/>
        <v>0.09</v>
      </c>
      <c r="P72" s="11"/>
      <c r="Q72" s="12">
        <v>1213.4900000000002</v>
      </c>
      <c r="R72" s="12">
        <v>-53.849999999999994</v>
      </c>
      <c r="S72" s="12">
        <f t="shared" si="21"/>
        <v>1159.6400000000003</v>
      </c>
      <c r="T72" s="12">
        <f t="shared" si="22"/>
        <v>-1159.5500000000004</v>
      </c>
    </row>
    <row r="73" spans="1:20">
      <c r="A73" s="9" t="s">
        <v>104</v>
      </c>
      <c r="C73" s="10">
        <f>'[1]07-2017'!C143+'[1]08-2017'!C143+'[1]09-2017'!C143+'[1]10-2017'!C143+'[1]11-2017'!C143+'[1]12-2017'!C143+'[1]01-2018'!C143+'[1]02-2018'!C143+'[1]03-2018'!C143+'[1]04-2018'!C143+'[1]05-2018'!C143+'[1]06-2018'!C143</f>
        <v>0</v>
      </c>
      <c r="D73" s="10">
        <f>'[1]07-2017'!D143+'[1]08-2017'!D143+'[1]09-2017'!D143+'[1]10-2017'!D143+'[1]11-2017'!D143+'[1]12-2017'!D143+'[1]01-2018'!D143+'[1]02-2018'!D143+'[1]03-2018'!D143+'[1]04-2018'!D143+'[1]05-2018'!D143+'[1]06-2018'!D143</f>
        <v>0</v>
      </c>
      <c r="E73" s="10">
        <f>'[1]07-2017'!E143+'[1]08-2017'!E143+'[1]09-2017'!E143+'[1]10-2017'!E143+'[1]11-2017'!E143+'[1]12-2017'!E143+'[1]01-2018'!E143+'[1]02-2018'!E143+'[1]03-2018'!E143+'[1]04-2018'!E143+'[1]05-2018'!E143+'[1]06-2018'!E143</f>
        <v>0</v>
      </c>
      <c r="F73" s="10">
        <f t="shared" si="23"/>
        <v>0</v>
      </c>
      <c r="G73" s="11"/>
      <c r="H73" s="10">
        <f>'[1]07-2017'!H143+'[1]08-2017'!H143+'[1]09-2017'!H143+'[1]10-2017'!H143+'[1]11-2017'!H143+'[1]12-2017'!H143+'[1]01-2018'!H143+'[1]02-2018'!H143+'[1]03-2018'!H143+'[1]04-2018'!H143+'[1]05-2018'!H143+'[1]06-2018'!H143</f>
        <v>0</v>
      </c>
      <c r="I73" s="10">
        <f>'[1]07-2017'!I143+'[1]08-2017'!I143+'[1]09-2017'!I143+'[1]10-2017'!I143+'[1]11-2017'!I143+'[1]12-2017'!I143+'[1]01-2018'!I143+'[1]02-2018'!I143+'[1]03-2018'!I143+'[1]04-2018'!I143+'[1]05-2018'!I143+'[1]06-2018'!I143</f>
        <v>0</v>
      </c>
      <c r="J73" s="10">
        <f>'[1]07-2017'!J143+'[1]08-2017'!J143+'[1]09-2017'!J143+'[1]10-2017'!J143+'[1]11-2017'!J143+'[1]12-2017'!J143+'[1]01-2018'!J143+'[1]02-2018'!J143+'[1]03-2018'!J143+'[1]04-2018'!J143+'[1]05-2018'!J143+'[1]06-2018'!J143</f>
        <v>0</v>
      </c>
      <c r="K73" s="10">
        <f t="shared" si="24"/>
        <v>0</v>
      </c>
      <c r="L73" s="11"/>
      <c r="M73" s="10">
        <f t="shared" si="25"/>
        <v>0</v>
      </c>
      <c r="N73" s="10">
        <v>-500</v>
      </c>
      <c r="O73" s="10">
        <f t="shared" si="20"/>
        <v>500</v>
      </c>
      <c r="P73" s="11"/>
      <c r="Q73" s="12">
        <v>0</v>
      </c>
      <c r="R73" s="12">
        <v>-500</v>
      </c>
      <c r="S73" s="12">
        <f t="shared" si="21"/>
        <v>-500</v>
      </c>
      <c r="T73" s="12">
        <f t="shared" si="22"/>
        <v>500</v>
      </c>
    </row>
    <row r="74" spans="1:20">
      <c r="A74" s="9" t="s">
        <v>105</v>
      </c>
      <c r="C74" s="10">
        <f>'[1]07-2017'!C144+'[1]08-2017'!C144+'[1]09-2017'!C144+'[1]10-2017'!C144+'[1]11-2017'!C144+'[1]12-2017'!C144+'[1]01-2018'!C144+'[1]02-2018'!C144+'[1]03-2018'!C144+'[1]04-2018'!C144+'[1]05-2018'!C144+'[1]06-2018'!C144</f>
        <v>0</v>
      </c>
      <c r="D74" s="10">
        <f>'[1]07-2017'!D144+'[1]08-2017'!D144+'[1]09-2017'!D144+'[1]10-2017'!D144+'[1]11-2017'!D144+'[1]12-2017'!D144+'[1]01-2018'!D144+'[1]02-2018'!D144+'[1]03-2018'!D144+'[1]04-2018'!D144+'[1]05-2018'!D144+'[1]06-2018'!D144</f>
        <v>0</v>
      </c>
      <c r="E74" s="10">
        <f>'[1]07-2017'!E144+'[1]08-2017'!E144+'[1]09-2017'!E144+'[1]10-2017'!E144+'[1]11-2017'!E144+'[1]12-2017'!E144+'[1]01-2018'!E144+'[1]02-2018'!E144+'[1]03-2018'!E144+'[1]04-2018'!E144+'[1]05-2018'!E144+'[1]06-2018'!E144</f>
        <v>0</v>
      </c>
      <c r="F74" s="10">
        <f t="shared" si="23"/>
        <v>0</v>
      </c>
      <c r="G74" s="11"/>
      <c r="H74" s="10">
        <f>'[1]07-2017'!H144+'[1]08-2017'!H144+'[1]09-2017'!H144+'[1]10-2017'!H144+'[1]11-2017'!H144+'[1]12-2017'!H144+'[1]01-2018'!H144+'[1]02-2018'!H144+'[1]03-2018'!H144+'[1]04-2018'!H144+'[1]05-2018'!H144+'[1]06-2018'!H144</f>
        <v>0</v>
      </c>
      <c r="I74" s="10">
        <f>'[1]07-2017'!I144+'[1]08-2017'!I144+'[1]09-2017'!I144+'[1]10-2017'!I144+'[1]11-2017'!I144+'[1]12-2017'!I144+'[1]01-2018'!I144+'[1]02-2018'!I144+'[1]03-2018'!I144+'[1]04-2018'!I144+'[1]05-2018'!I144+'[1]06-2018'!I144</f>
        <v>0</v>
      </c>
      <c r="J74" s="10">
        <f>'[1]07-2017'!J144+'[1]08-2017'!J144+'[1]09-2017'!J144+'[1]10-2017'!J144+'[1]11-2017'!J144+'[1]12-2017'!J144+'[1]01-2018'!J144+'[1]02-2018'!J144+'[1]03-2018'!J144+'[1]04-2018'!J144+'[1]05-2018'!J144+'[1]06-2018'!J144</f>
        <v>0</v>
      </c>
      <c r="K74" s="10">
        <f t="shared" si="24"/>
        <v>0</v>
      </c>
      <c r="L74" s="11"/>
      <c r="M74" s="10">
        <f t="shared" si="25"/>
        <v>0</v>
      </c>
      <c r="N74" s="10">
        <v>-500</v>
      </c>
      <c r="O74" s="10">
        <f t="shared" si="20"/>
        <v>500</v>
      </c>
      <c r="P74" s="11"/>
      <c r="Q74" s="12">
        <v>0</v>
      </c>
      <c r="R74" s="12">
        <v>-500</v>
      </c>
      <c r="S74" s="12">
        <f t="shared" si="21"/>
        <v>-500</v>
      </c>
      <c r="T74" s="12">
        <f t="shared" si="22"/>
        <v>500</v>
      </c>
    </row>
    <row r="75" spans="1:20">
      <c r="A75" s="9" t="s">
        <v>106</v>
      </c>
      <c r="C75" s="10">
        <f>'[1]07-2017'!C145+'[1]08-2017'!C145+'[1]09-2017'!C145+'[1]10-2017'!C145+'[1]11-2017'!C145+'[1]12-2017'!C145+'[1]01-2018'!C145+'[1]02-2018'!C145+'[1]03-2018'!C145+'[1]04-2018'!C145+'[1]05-2018'!C145+'[1]06-2018'!C145</f>
        <v>0</v>
      </c>
      <c r="D75" s="10">
        <f>'[1]07-2017'!D145+'[1]08-2017'!D145+'[1]09-2017'!D145+'[1]10-2017'!D145+'[1]11-2017'!D145+'[1]12-2017'!D145+'[1]01-2018'!D145+'[1]02-2018'!D145+'[1]03-2018'!D145+'[1]04-2018'!D145+'[1]05-2018'!D145+'[1]06-2018'!D145</f>
        <v>0</v>
      </c>
      <c r="E75" s="10">
        <f>'[1]07-2017'!E145+'[1]08-2017'!E145+'[1]09-2017'!E145+'[1]10-2017'!E145+'[1]11-2017'!E145+'[1]12-2017'!E145+'[1]01-2018'!E145+'[1]02-2018'!E145+'[1]03-2018'!E145+'[1]04-2018'!E145+'[1]05-2018'!E145+'[1]06-2018'!E145</f>
        <v>0</v>
      </c>
      <c r="F75" s="10">
        <f t="shared" si="23"/>
        <v>0</v>
      </c>
      <c r="G75" s="11"/>
      <c r="H75" s="10">
        <f>'[1]07-2017'!H145+'[1]08-2017'!H145+'[1]09-2017'!H145+'[1]10-2017'!H145+'[1]11-2017'!H145+'[1]12-2017'!H145+'[1]01-2018'!H145+'[1]02-2018'!H145+'[1]03-2018'!H145+'[1]04-2018'!H145+'[1]05-2018'!H145+'[1]06-2018'!H145</f>
        <v>0</v>
      </c>
      <c r="I75" s="10">
        <f>'[1]07-2017'!I145+'[1]08-2017'!I145+'[1]09-2017'!I145+'[1]10-2017'!I145+'[1]11-2017'!I145+'[1]12-2017'!I145+'[1]01-2018'!I145+'[1]02-2018'!I145+'[1]03-2018'!I145+'[1]04-2018'!I145+'[1]05-2018'!I145+'[1]06-2018'!I145</f>
        <v>0</v>
      </c>
      <c r="J75" s="10">
        <f>'[1]07-2017'!J145+'[1]08-2017'!J145+'[1]09-2017'!J145+'[1]10-2017'!J145+'[1]11-2017'!J145+'[1]12-2017'!J145+'[1]01-2018'!J145+'[1]02-2018'!J145+'[1]03-2018'!J145+'[1]04-2018'!J145+'[1]05-2018'!J145+'[1]06-2018'!J145</f>
        <v>0</v>
      </c>
      <c r="K75" s="10">
        <f t="shared" si="24"/>
        <v>0</v>
      </c>
      <c r="L75" s="11"/>
      <c r="M75" s="10">
        <f t="shared" si="25"/>
        <v>0</v>
      </c>
      <c r="N75" s="10"/>
      <c r="O75" s="10">
        <f t="shared" si="20"/>
        <v>0</v>
      </c>
      <c r="P75" s="11"/>
      <c r="Q75" s="12">
        <v>0</v>
      </c>
      <c r="R75" s="12">
        <v>0</v>
      </c>
      <c r="S75" s="12">
        <f t="shared" si="21"/>
        <v>0</v>
      </c>
      <c r="T75" s="12">
        <f t="shared" si="22"/>
        <v>0</v>
      </c>
    </row>
    <row r="76" spans="1:20">
      <c r="A76" s="9" t="s">
        <v>107</v>
      </c>
      <c r="C76" s="10">
        <f>'[1]07-2017'!C146+'[1]08-2017'!C146+'[1]09-2017'!C146+'[1]10-2017'!C146+'[1]11-2017'!C146+'[1]12-2017'!C146+'[1]01-2018'!C146+'[1]02-2018'!C146+'[1]03-2018'!C146+'[1]04-2018'!C146+'[1]05-2018'!C146+'[1]06-2018'!C146</f>
        <v>0</v>
      </c>
      <c r="D76" s="10">
        <f>'[1]07-2017'!D146+'[1]08-2017'!D146+'[1]09-2017'!D146+'[1]10-2017'!D146+'[1]11-2017'!D146+'[1]12-2017'!D146+'[1]01-2018'!D146+'[1]02-2018'!D146+'[1]03-2018'!D146+'[1]04-2018'!D146+'[1]05-2018'!D146+'[1]06-2018'!D146</f>
        <v>0</v>
      </c>
      <c r="E76" s="10">
        <f>'[1]07-2017'!E146+'[1]08-2017'!E146+'[1]09-2017'!E146+'[1]10-2017'!E146+'[1]11-2017'!E146+'[1]12-2017'!E146+'[1]01-2018'!E146+'[1]02-2018'!E146+'[1]03-2018'!E146+'[1]04-2018'!E146+'[1]05-2018'!E146+'[1]06-2018'!E146</f>
        <v>0</v>
      </c>
      <c r="F76" s="10">
        <f t="shared" si="23"/>
        <v>0</v>
      </c>
      <c r="G76" s="11"/>
      <c r="H76" s="10">
        <f>'[1]07-2017'!H146+'[1]08-2017'!H146+'[1]09-2017'!H146+'[1]10-2017'!H146+'[1]11-2017'!H146+'[1]12-2017'!H146+'[1]01-2018'!H146+'[1]02-2018'!H146+'[1]03-2018'!H146+'[1]04-2018'!H146+'[1]05-2018'!H146+'[1]06-2018'!H146</f>
        <v>-1847.1599999999999</v>
      </c>
      <c r="I76" s="10">
        <f>'[1]07-2017'!I146+'[1]08-2017'!I146+'[1]09-2017'!I146+'[1]10-2017'!I146+'[1]11-2017'!I146+'[1]12-2017'!I146+'[1]01-2018'!I146+'[1]02-2018'!I146+'[1]03-2018'!I146+'[1]04-2018'!I146+'[1]05-2018'!I146+'[1]06-2018'!I146</f>
        <v>0</v>
      </c>
      <c r="J76" s="10">
        <f>'[1]07-2017'!J146+'[1]08-2017'!J146+'[1]09-2017'!J146+'[1]10-2017'!J146+'[1]11-2017'!J146+'[1]12-2017'!J146+'[1]01-2018'!J146+'[1]02-2018'!J146+'[1]03-2018'!J146+'[1]04-2018'!J146+'[1]05-2018'!J146+'[1]06-2018'!J146</f>
        <v>0</v>
      </c>
      <c r="K76" s="10">
        <f t="shared" si="24"/>
        <v>-1847.1599999999999</v>
      </c>
      <c r="L76" s="11"/>
      <c r="M76" s="10">
        <f t="shared" si="25"/>
        <v>-1847.1599999999999</v>
      </c>
      <c r="N76" s="10">
        <v>-2000</v>
      </c>
      <c r="O76" s="10">
        <f t="shared" si="20"/>
        <v>152.84000000000015</v>
      </c>
      <c r="P76" s="11"/>
      <c r="Q76" s="12">
        <v>0</v>
      </c>
      <c r="R76" s="12">
        <v>-1851.8500000000004</v>
      </c>
      <c r="S76" s="12">
        <f t="shared" si="21"/>
        <v>-1851.8500000000004</v>
      </c>
      <c r="T76" s="12">
        <f t="shared" si="22"/>
        <v>4.6900000000005093</v>
      </c>
    </row>
    <row r="77" spans="1:20">
      <c r="A77" s="9"/>
      <c r="C77" s="10">
        <f>'[1]07-2017'!C147+'[1]08-2017'!C147+'[1]09-2017'!C147+'[1]10-2017'!C147+'[1]11-2017'!C147+'[1]12-2017'!C147+'[1]01-2018'!C147+'[1]02-2018'!C147+'[1]03-2018'!C147+'[1]04-2018'!C147+'[1]05-2018'!C147+'[1]06-2018'!C147</f>
        <v>0</v>
      </c>
      <c r="D77" s="10">
        <f>'[1]07-2017'!D147+'[1]08-2017'!D147+'[1]09-2017'!D147+'[1]10-2017'!D147+'[1]11-2017'!D147+'[1]12-2017'!D147+'[1]01-2018'!D147+'[1]02-2018'!D147+'[1]03-2018'!D147+'[1]04-2018'!D147+'[1]05-2018'!D147+'[1]06-2018'!D147</f>
        <v>0</v>
      </c>
      <c r="E77" s="10">
        <f>'[1]07-2017'!E147+'[1]08-2017'!E147+'[1]09-2017'!E147+'[1]10-2017'!E147+'[1]11-2017'!E147+'[1]12-2017'!E147+'[1]01-2018'!E147+'[1]02-2018'!E147+'[1]03-2018'!E147+'[1]04-2018'!E147+'[1]05-2018'!E147+'[1]06-2018'!E147</f>
        <v>0</v>
      </c>
      <c r="F77" s="10">
        <f t="shared" si="23"/>
        <v>0</v>
      </c>
      <c r="G77" s="11"/>
      <c r="H77" s="10">
        <f>'[1]07-2017'!H147+'[1]08-2017'!H147+'[1]09-2017'!H147+'[1]10-2017'!H147+'[1]11-2017'!H147+'[1]12-2017'!H147+'[1]01-2018'!H147+'[1]02-2018'!H147+'[1]03-2018'!H147+'[1]04-2018'!H147+'[1]05-2018'!H147+'[1]06-2018'!H147</f>
        <v>0</v>
      </c>
      <c r="I77" s="10">
        <f>'[1]07-2017'!I147+'[1]08-2017'!I147+'[1]09-2017'!I147+'[1]10-2017'!I147+'[1]11-2017'!I147+'[1]12-2017'!I147+'[1]01-2018'!I147+'[1]02-2018'!I147+'[1]03-2018'!I147+'[1]04-2018'!I147+'[1]05-2018'!I147+'[1]06-2018'!I147</f>
        <v>0</v>
      </c>
      <c r="J77" s="10">
        <f>'[1]07-2017'!J147+'[1]08-2017'!J147+'[1]09-2017'!J147+'[1]10-2017'!J147+'[1]11-2017'!J147+'[1]12-2017'!J147+'[1]01-2018'!J147+'[1]02-2018'!J147+'[1]03-2018'!J147+'[1]04-2018'!J147+'[1]05-2018'!J147+'[1]06-2018'!J147</f>
        <v>0</v>
      </c>
      <c r="K77" s="10">
        <f t="shared" si="24"/>
        <v>0</v>
      </c>
      <c r="L77" s="11"/>
      <c r="M77" s="10">
        <f t="shared" si="25"/>
        <v>0</v>
      </c>
      <c r="N77" s="10"/>
      <c r="O77" s="10">
        <f t="shared" si="20"/>
        <v>0</v>
      </c>
      <c r="P77" s="11"/>
      <c r="Q77" s="12">
        <v>0</v>
      </c>
      <c r="R77" s="12">
        <v>0</v>
      </c>
      <c r="S77" s="12">
        <f t="shared" si="21"/>
        <v>0</v>
      </c>
      <c r="T77" s="12">
        <f t="shared" si="22"/>
        <v>0</v>
      </c>
    </row>
    <row r="78" spans="1:20">
      <c r="A78" s="15" t="s">
        <v>108</v>
      </c>
      <c r="C78" s="16">
        <f>SUM(C69:C77)</f>
        <v>0.6</v>
      </c>
      <c r="D78" s="16">
        <f>SUM(D69:D77)</f>
        <v>0</v>
      </c>
      <c r="E78" s="16">
        <f>SUM(E69:E77)</f>
        <v>0</v>
      </c>
      <c r="F78" s="16">
        <f>SUM(F69:F77)</f>
        <v>0.6</v>
      </c>
      <c r="G78" s="11"/>
      <c r="H78" s="16">
        <f>SUM(H69:H77)</f>
        <v>-2388.2599999999998</v>
      </c>
      <c r="I78" s="16">
        <f>SUM(I69:I77)</f>
        <v>0</v>
      </c>
      <c r="J78" s="16">
        <f>SUM(J69:J77)</f>
        <v>0</v>
      </c>
      <c r="K78" s="16">
        <f>SUM(K69:K77)</f>
        <v>-2388.2599999999998</v>
      </c>
      <c r="L78" s="11"/>
      <c r="M78" s="16">
        <f>SUM(M69:M77)</f>
        <v>-2387.66</v>
      </c>
      <c r="N78" s="16">
        <f>SUM(N69:N77)</f>
        <v>-3500</v>
      </c>
      <c r="O78" s="16">
        <f>SUM(O69:O77)</f>
        <v>1112.3400000000001</v>
      </c>
      <c r="P78" s="11"/>
      <c r="Q78" s="16">
        <f>SUM(Q69:Q77)</f>
        <v>1225.6400000000003</v>
      </c>
      <c r="R78" s="16">
        <f>SUM(R69:R77)</f>
        <v>-3652.7000000000003</v>
      </c>
      <c r="S78" s="16">
        <f>SUM(S69:S77)</f>
        <v>-2427.06</v>
      </c>
      <c r="T78" s="16">
        <f>SUM(T69:T77)</f>
        <v>39.400000000000091</v>
      </c>
    </row>
    <row r="79" spans="1:20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>
      <c r="A81" s="19" t="s">
        <v>115</v>
      </c>
      <c r="C81" s="20">
        <f>C29+C54+C65+C78</f>
        <v>38868.379999999997</v>
      </c>
      <c r="D81" s="20">
        <f>D29+D54+D65+D78</f>
        <v>-234.48</v>
      </c>
      <c r="E81" s="20">
        <f>E29+E54+E65+E78</f>
        <v>0</v>
      </c>
      <c r="F81" s="20">
        <f>F29+F54+F65+F78</f>
        <v>38633.899999999994</v>
      </c>
      <c r="G81" s="11"/>
      <c r="H81" s="20">
        <f>H29+H54+H65+H78</f>
        <v>-114763.88499999999</v>
      </c>
      <c r="I81" s="20">
        <f>I29+I54+I65+I78</f>
        <v>1931.94</v>
      </c>
      <c r="J81" s="20">
        <f>J29+J54+J65+J78</f>
        <v>0</v>
      </c>
      <c r="K81" s="20">
        <f>K29+K54+K65+K78</f>
        <v>-112831.94499999999</v>
      </c>
      <c r="L81" s="11"/>
      <c r="M81" s="20">
        <f>M29+M54+M65+M78</f>
        <v>-74198.044999999998</v>
      </c>
      <c r="N81" s="20">
        <f>N29+N54+N65+N78</f>
        <v>-106810</v>
      </c>
      <c r="O81" s="20">
        <f>O29+O54+O65+O78</f>
        <v>32611.955000000002</v>
      </c>
      <c r="P81" s="8"/>
      <c r="Q81" s="20">
        <f>Q29+Q54+Q65+Q78</f>
        <v>58796.31</v>
      </c>
      <c r="R81" s="20">
        <f>R29+R54+R65+R78</f>
        <v>-150666.42000000001</v>
      </c>
      <c r="S81" s="20">
        <f>S29+S54+S65+S78</f>
        <v>-91870.11</v>
      </c>
      <c r="T81" s="20">
        <f>T29+T54+T65+T78</f>
        <v>17672.064999999999</v>
      </c>
    </row>
    <row r="82" spans="1:20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8"/>
      <c r="Q82" s="11"/>
      <c r="R82" s="11"/>
      <c r="S82" s="11"/>
      <c r="T82" s="11"/>
    </row>
    <row r="83" spans="1:20" ht="12" thickBot="1">
      <c r="A83" s="15" t="s">
        <v>45</v>
      </c>
      <c r="C83" s="106"/>
      <c r="D83" s="106"/>
      <c r="E83" s="106"/>
      <c r="F83" s="16">
        <f>Fundraising!F37</f>
        <v>95819.505000000005</v>
      </c>
      <c r="G83" s="11"/>
      <c r="H83" s="16">
        <f>SUM(H52:H82)</f>
        <v>-172447.97</v>
      </c>
      <c r="I83" s="16">
        <f>SUM(I52:I82)</f>
        <v>1931.94</v>
      </c>
      <c r="J83" s="16">
        <f>SUM(J52:J82)</f>
        <v>0</v>
      </c>
      <c r="K83" s="16">
        <f>Fundraising!K37</f>
        <v>-32926.01</v>
      </c>
      <c r="L83" s="11"/>
      <c r="M83" s="16">
        <f>Fundraising!M37</f>
        <v>62893.495000000003</v>
      </c>
      <c r="N83" s="16">
        <f>Fundraising!N37</f>
        <v>70000</v>
      </c>
      <c r="O83" s="16">
        <f>Fundraising!O37</f>
        <v>-7106.5049999999974</v>
      </c>
      <c r="P83" s="11"/>
      <c r="Q83" s="16">
        <f>SUM(Q52:Q82)</f>
        <v>160150.41999999998</v>
      </c>
      <c r="R83" s="16">
        <f>SUM(R52:R82)</f>
        <v>-264803.86</v>
      </c>
      <c r="S83" s="16">
        <f>Fundraising!S37</f>
        <v>85118.50999999998</v>
      </c>
      <c r="T83" s="16">
        <f>Fundraising!T37</f>
        <v>-22225.014999999999</v>
      </c>
    </row>
    <row r="84" spans="1:20" ht="12" thickTop="1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8"/>
      <c r="Q84" s="11"/>
      <c r="R84" s="11"/>
      <c r="S84" s="11"/>
      <c r="T84" s="11"/>
    </row>
    <row r="85" spans="1:20" ht="12" thickBot="1">
      <c r="A85" s="21" t="s">
        <v>116</v>
      </c>
      <c r="C85" s="11"/>
      <c r="D85" s="11"/>
      <c r="E85" s="11"/>
      <c r="F85" s="22">
        <f>F81+F83</f>
        <v>134453.405</v>
      </c>
      <c r="G85" s="22"/>
      <c r="H85" s="22"/>
      <c r="I85" s="22"/>
      <c r="J85" s="22"/>
      <c r="K85" s="22">
        <f t="shared" ref="K85:T85" si="26">K81+K83</f>
        <v>-145757.95499999999</v>
      </c>
      <c r="L85" s="22">
        <f t="shared" si="26"/>
        <v>0</v>
      </c>
      <c r="M85" s="22">
        <f t="shared" si="26"/>
        <v>-11304.549999999996</v>
      </c>
      <c r="N85" s="22">
        <f t="shared" si="26"/>
        <v>-36810</v>
      </c>
      <c r="O85" s="22">
        <f t="shared" si="26"/>
        <v>25505.450000000004</v>
      </c>
      <c r="P85" s="22">
        <f t="shared" si="26"/>
        <v>0</v>
      </c>
      <c r="Q85" s="22">
        <f t="shared" si="26"/>
        <v>218946.72999999998</v>
      </c>
      <c r="R85" s="22">
        <f t="shared" si="26"/>
        <v>-415470.28</v>
      </c>
      <c r="S85" s="22">
        <f t="shared" si="26"/>
        <v>-6751.6000000000204</v>
      </c>
      <c r="T85" s="22">
        <f t="shared" si="26"/>
        <v>-4552.9500000000007</v>
      </c>
    </row>
    <row r="86" spans="1:20" ht="12" thickTop="1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</sheetData>
  <conditionalFormatting sqref="O63:O64 O7:O28 O33:O53">
    <cfRule type="cellIs" dxfId="4" priority="5" stopIfTrue="1" operator="lessThan">
      <formula>0</formula>
    </cfRule>
  </conditionalFormatting>
  <conditionalFormatting sqref="O69:O77">
    <cfRule type="cellIs" dxfId="3" priority="4" stopIfTrue="1" operator="lessThan">
      <formula>0</formula>
    </cfRule>
  </conditionalFormatting>
  <conditionalFormatting sqref="O58">
    <cfRule type="cellIs" dxfId="2" priority="3" stopIfTrue="1" operator="lessThan">
      <formula>0</formula>
    </cfRule>
  </conditionalFormatting>
  <conditionalFormatting sqref="O59">
    <cfRule type="cellIs" dxfId="1" priority="2" stopIfTrue="1" operator="lessThan">
      <formula>0</formula>
    </cfRule>
  </conditionalFormatting>
  <conditionalFormatting sqref="O60:O62">
    <cfRule type="cellIs" dxfId="0" priority="1" stopIfTrue="1" operator="lessThan">
      <formula>0</formula>
    </cfRule>
  </conditionalFormatting>
  <pageMargins left="0.5" right="0.5" top="0.5" bottom="0.5" header="0.25" footer="0.25"/>
  <pageSetup scale="47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125" zoomScaleNormal="125" zoomScalePageLayoutView="125" workbookViewId="0">
      <selection activeCell="F7" sqref="F7"/>
    </sheetView>
  </sheetViews>
  <sheetFormatPr baseColWidth="10" defaultColWidth="11.5" defaultRowHeight="11" x14ac:dyDescent="0"/>
  <cols>
    <col min="1" max="1" width="25.33203125" style="2" bestFit="1" customWidth="1"/>
    <col min="2" max="7" width="12" style="2" customWidth="1"/>
    <col min="8" max="16384" width="11.5" style="2"/>
  </cols>
  <sheetData>
    <row r="1" spans="1:9">
      <c r="A1" s="3" t="s">
        <v>117</v>
      </c>
    </row>
    <row r="2" spans="1:9" ht="22">
      <c r="A2" s="23"/>
      <c r="B2" s="24" t="s">
        <v>118</v>
      </c>
      <c r="C2" s="24" t="s">
        <v>119</v>
      </c>
      <c r="D2" s="24" t="s">
        <v>120</v>
      </c>
      <c r="E2" s="24" t="s">
        <v>121</v>
      </c>
      <c r="F2" s="25" t="s">
        <v>122</v>
      </c>
      <c r="G2" s="24" t="s">
        <v>123</v>
      </c>
      <c r="H2" s="24" t="s">
        <v>124</v>
      </c>
      <c r="I2" s="24" t="s">
        <v>125</v>
      </c>
    </row>
    <row r="3" spans="1:9">
      <c r="A3" s="26" t="str">
        <f>[1]BalSheet!A23</f>
        <v>Popsicle Sales</v>
      </c>
      <c r="B3" s="11">
        <v>5154.42</v>
      </c>
      <c r="C3" s="11">
        <f>'[1]Full Year'!F171</f>
        <v>5162.1949999999997</v>
      </c>
      <c r="D3" s="11">
        <f>'[1]Full Year'!K171+5000</f>
        <v>-3769.4400000000005</v>
      </c>
      <c r="E3" s="27">
        <f>SUM(B3:D3)</f>
        <v>6547.1749999999993</v>
      </c>
      <c r="F3" s="11">
        <v>-5000</v>
      </c>
      <c r="G3" s="27">
        <f>SUM(E3:F3)</f>
        <v>1547.1749999999993</v>
      </c>
      <c r="H3" s="11">
        <f>[1]BalSheet!Z23</f>
        <v>1547.1750000000015</v>
      </c>
      <c r="I3" s="11">
        <f t="shared" ref="I3:I10" si="0">G3-H3</f>
        <v>-2.2737367544323206E-12</v>
      </c>
    </row>
    <row r="4" spans="1:9">
      <c r="A4" s="26" t="str">
        <f>[1]BalSheet!A24</f>
        <v>5th Grade Fundraising</v>
      </c>
      <c r="B4" s="11">
        <v>1969.1499999999996</v>
      </c>
      <c r="C4" s="11">
        <f>'[1]Full Year'!F172</f>
        <v>9462</v>
      </c>
      <c r="D4" s="11">
        <f>'[1]Full Year'!K172</f>
        <v>-817.11</v>
      </c>
      <c r="E4" s="27">
        <f>SUM(B4:D4)</f>
        <v>10614.039999999999</v>
      </c>
      <c r="F4" s="11"/>
      <c r="G4" s="27">
        <f>SUM(E4:F4)</f>
        <v>10614.039999999999</v>
      </c>
      <c r="H4" s="11">
        <f>[1]BalSheet!Z24</f>
        <v>10614.039999999999</v>
      </c>
      <c r="I4" s="11">
        <f t="shared" si="0"/>
        <v>0</v>
      </c>
    </row>
    <row r="5" spans="1:9">
      <c r="A5" s="28" t="s">
        <v>126</v>
      </c>
      <c r="B5" s="29">
        <f>SUM(B3:B4)</f>
        <v>7123.57</v>
      </c>
      <c r="C5" s="29">
        <f t="shared" ref="C5:H5" si="1">SUM(C3:C4)</f>
        <v>14624.195</v>
      </c>
      <c r="D5" s="29">
        <f t="shared" si="1"/>
        <v>-4586.55</v>
      </c>
      <c r="E5" s="29">
        <f t="shared" si="1"/>
        <v>17161.214999999997</v>
      </c>
      <c r="F5" s="29">
        <f t="shared" si="1"/>
        <v>-5000</v>
      </c>
      <c r="G5" s="29">
        <f t="shared" si="1"/>
        <v>12161.214999999998</v>
      </c>
      <c r="H5" s="11">
        <f t="shared" si="1"/>
        <v>12161.215</v>
      </c>
      <c r="I5" s="11">
        <f t="shared" si="0"/>
        <v>0</v>
      </c>
    </row>
    <row r="6" spans="1:9">
      <c r="A6" s="2" t="str">
        <f>[1]BalSheet!A25</f>
        <v>Birthday Books</v>
      </c>
      <c r="B6" s="11">
        <v>2572.56</v>
      </c>
      <c r="C6" s="11">
        <f>'[1]Full Year'!F173</f>
        <v>326</v>
      </c>
      <c r="D6" s="11">
        <f>'[1]Full Year'!K173</f>
        <v>-2447.52</v>
      </c>
      <c r="E6" s="27">
        <f>SUM(B6:D6)</f>
        <v>451.03999999999996</v>
      </c>
      <c r="F6" s="11"/>
      <c r="G6" s="27">
        <f>SUM(E6:F6)</f>
        <v>451.03999999999996</v>
      </c>
      <c r="H6" s="11">
        <f>[1]BalSheet!Z25</f>
        <v>451.03999999999996</v>
      </c>
      <c r="I6" s="11">
        <f t="shared" si="0"/>
        <v>0</v>
      </c>
    </row>
    <row r="7" spans="1:9">
      <c r="A7" s="2" t="s">
        <v>111</v>
      </c>
      <c r="B7" s="11">
        <v>2576.6400000000021</v>
      </c>
      <c r="C7" s="11">
        <f>'[1]Full Year'!F174</f>
        <v>13333.64</v>
      </c>
      <c r="D7" s="11">
        <f>'[1]Full Year'!K174+322.71+86.98+61.11+11.12+364.03+174.71</f>
        <v>-9207.74</v>
      </c>
      <c r="E7" s="27">
        <f>SUM(B7:D7)</f>
        <v>6702.5400000000027</v>
      </c>
      <c r="F7" s="11">
        <f>-322.71-86.98-61.11-11.12-364.03-174.71</f>
        <v>-1020.6600000000001</v>
      </c>
      <c r="G7" s="27">
        <f>SUM(E7:F7)</f>
        <v>5681.8800000000028</v>
      </c>
      <c r="H7" s="11">
        <f>[1]BalSheet!Z26</f>
        <v>5681.880000000001</v>
      </c>
      <c r="I7" s="11">
        <f t="shared" si="0"/>
        <v>0</v>
      </c>
    </row>
    <row r="8" spans="1:9">
      <c r="A8" s="2" t="str">
        <f>[1]BalSheet!A27</f>
        <v>Principal's Fund - Amazon Revenue</v>
      </c>
      <c r="B8" s="11">
        <v>692.72000000000048</v>
      </c>
      <c r="C8" s="11">
        <f>'[1]Full Year'!F175</f>
        <v>503.16999999999996</v>
      </c>
      <c r="D8" s="11">
        <f>'[1]Full Year'!K175</f>
        <v>-541.22</v>
      </c>
      <c r="E8" s="27">
        <f>SUM(B8:D8)</f>
        <v>654.6700000000003</v>
      </c>
      <c r="F8" s="11"/>
      <c r="G8" s="27">
        <f>SUM(E8:F8)</f>
        <v>654.6700000000003</v>
      </c>
      <c r="H8" s="11">
        <f>[1]BalSheet!Z27</f>
        <v>654.67000000000041</v>
      </c>
      <c r="I8" s="11">
        <f t="shared" si="0"/>
        <v>0</v>
      </c>
    </row>
    <row r="9" spans="1:9">
      <c r="A9" s="2" t="str">
        <f>[1]BalSheet!A28</f>
        <v>Reserved Funds</v>
      </c>
      <c r="B9" s="11">
        <v>30000</v>
      </c>
      <c r="C9" s="11">
        <f>'[1]Full Year'!F176</f>
        <v>0</v>
      </c>
      <c r="D9" s="11">
        <f>'[1]Full Year'!K176</f>
        <v>0</v>
      </c>
      <c r="E9" s="27">
        <f>SUM(B9:D9)</f>
        <v>30000</v>
      </c>
      <c r="F9" s="11"/>
      <c r="G9" s="27">
        <f>SUM(E9:F9)</f>
        <v>30000</v>
      </c>
      <c r="H9" s="11">
        <f>[1]BalSheet!Z28</f>
        <v>30000</v>
      </c>
      <c r="I9" s="11">
        <f t="shared" si="0"/>
        <v>0</v>
      </c>
    </row>
    <row r="10" spans="1:9">
      <c r="A10" s="2" t="s">
        <v>114</v>
      </c>
      <c r="B10" s="11">
        <v>0</v>
      </c>
      <c r="C10" s="11">
        <f>'[1]Full Year'!F177</f>
        <v>5000</v>
      </c>
      <c r="D10" s="11">
        <f>'[1]Full Year'!K177</f>
        <v>0</v>
      </c>
      <c r="E10" s="27">
        <f>SUM(B10:D10)</f>
        <v>5000</v>
      </c>
      <c r="F10" s="11"/>
      <c r="G10" s="27">
        <f>SUM(E10:F10)</f>
        <v>5000</v>
      </c>
      <c r="H10" s="11">
        <f>[1]BalSheet!Z29</f>
        <v>5000</v>
      </c>
      <c r="I10" s="11">
        <f t="shared" si="0"/>
        <v>0</v>
      </c>
    </row>
    <row r="11" spans="1:9">
      <c r="B11" s="11"/>
      <c r="F11" s="11"/>
      <c r="H11" s="11"/>
      <c r="I11" s="11"/>
    </row>
    <row r="12" spans="1:9">
      <c r="A12" s="30" t="s">
        <v>127</v>
      </c>
      <c r="B12" s="31">
        <f t="shared" ref="B12:I12" si="2">SUM(B5:B11)</f>
        <v>42965.490000000005</v>
      </c>
      <c r="C12" s="31">
        <f t="shared" si="2"/>
        <v>33787.004999999997</v>
      </c>
      <c r="D12" s="31">
        <f t="shared" si="2"/>
        <v>-16783.03</v>
      </c>
      <c r="E12" s="31">
        <f t="shared" si="2"/>
        <v>59969.464999999997</v>
      </c>
      <c r="F12" s="31">
        <f t="shared" si="2"/>
        <v>-6020.66</v>
      </c>
      <c r="G12" s="31">
        <f t="shared" si="2"/>
        <v>53948.805000000008</v>
      </c>
      <c r="H12" s="31">
        <f t="shared" si="2"/>
        <v>53948.805000000008</v>
      </c>
      <c r="I12" s="31">
        <f t="shared" si="2"/>
        <v>0</v>
      </c>
    </row>
    <row r="13" spans="1:9">
      <c r="A13" s="2" t="s">
        <v>128</v>
      </c>
      <c r="B13" s="11">
        <f>SUM([1]BalSheet!B23:B28)</f>
        <v>42965.490000000005</v>
      </c>
      <c r="C13" s="11"/>
      <c r="D13" s="11"/>
      <c r="E13" s="11"/>
      <c r="F13" s="11"/>
      <c r="G13" s="11">
        <f>SUM([1]BalSheet!Z23:Z30)</f>
        <v>53948.805000000008</v>
      </c>
      <c r="H13" s="11"/>
      <c r="I13" s="11"/>
    </row>
    <row r="14" spans="1:9">
      <c r="B14" s="11">
        <f>B12-B13</f>
        <v>0</v>
      </c>
      <c r="C14" s="11"/>
      <c r="D14" s="11"/>
      <c r="E14" s="11"/>
      <c r="F14" s="11"/>
      <c r="G14" s="11">
        <f>G12-G13</f>
        <v>0</v>
      </c>
      <c r="H14" s="11"/>
      <c r="I14" s="11"/>
    </row>
    <row r="15" spans="1:9" ht="14">
      <c r="A15"/>
      <c r="B15"/>
      <c r="C15"/>
    </row>
    <row r="17" spans="3:3">
      <c r="C17" s="27"/>
    </row>
    <row r="18" spans="3:3">
      <c r="C18" s="27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38"/>
  <sheetViews>
    <sheetView showGridLines="0" topLeftCell="A3" zoomScale="110" zoomScaleNormal="110" zoomScalePageLayoutView="110" workbookViewId="0">
      <selection activeCell="AC23" sqref="AC23:AC29"/>
    </sheetView>
  </sheetViews>
  <sheetFormatPr baseColWidth="10" defaultColWidth="11.5" defaultRowHeight="11" outlineLevelCol="3" x14ac:dyDescent="0"/>
  <cols>
    <col min="1" max="1" width="37" style="2" customWidth="1"/>
    <col min="2" max="2" width="13" style="2" customWidth="1"/>
    <col min="3" max="3" width="1.5" style="2" customWidth="1" outlineLevel="1"/>
    <col min="4" max="4" width="13" style="2" hidden="1" customWidth="1" outlineLevel="1"/>
    <col min="5" max="5" width="1.5" style="2" hidden="1" customWidth="1" outlineLevel="1"/>
    <col min="6" max="6" width="13" style="2" hidden="1" customWidth="1" outlineLevel="1"/>
    <col min="7" max="7" width="1.5" style="2" hidden="1" customWidth="1"/>
    <col min="8" max="8" width="13" style="2" hidden="1" customWidth="1"/>
    <col min="9" max="9" width="1.5" style="2" hidden="1" customWidth="1"/>
    <col min="10" max="10" width="13" style="2" hidden="1" customWidth="1"/>
    <col min="11" max="11" width="1.5" style="2" hidden="1" customWidth="1" outlineLevel="1"/>
    <col min="12" max="12" width="13" style="2" hidden="1" customWidth="1"/>
    <col min="13" max="13" width="1.5" style="2" hidden="1" customWidth="1"/>
    <col min="14" max="14" width="13" style="2" hidden="1" customWidth="1"/>
    <col min="15" max="15" width="1.5" style="2" hidden="1" customWidth="1"/>
    <col min="16" max="16" width="13" style="2" hidden="1" customWidth="1" outlineLevel="3"/>
    <col min="17" max="17" width="1.5" style="2" hidden="1" customWidth="1" outlineLevel="3"/>
    <col min="18" max="18" width="13" style="2" hidden="1" customWidth="1" outlineLevel="3"/>
    <col min="19" max="19" width="1.5" style="2" customWidth="1" outlineLevel="3"/>
    <col min="20" max="20" width="13" style="2" customWidth="1" outlineLevel="3"/>
    <col min="21" max="21" width="1.5" style="2" customWidth="1" outlineLevel="3"/>
    <col min="22" max="22" width="13" style="2" hidden="1" customWidth="1" outlineLevel="3"/>
    <col min="23" max="23" width="1.5" style="2" hidden="1" customWidth="1" outlineLevel="3" collapsed="1"/>
    <col min="24" max="24" width="13" style="2" hidden="1" customWidth="1" outlineLevel="3"/>
    <col min="25" max="25" width="1.5" style="2" hidden="1" customWidth="1" outlineLevel="3"/>
    <col min="26" max="26" width="13" style="2" hidden="1" customWidth="1" outlineLevel="3"/>
    <col min="27" max="28" width="1.5" style="2" customWidth="1" collapsed="1"/>
    <col min="29" max="29" width="13" style="2" customWidth="1"/>
    <col min="30" max="30" width="1.5" style="2" customWidth="1" collapsed="1"/>
    <col min="31" max="31" width="9.5" style="2" bestFit="1" customWidth="1"/>
    <col min="32" max="16384" width="11.5" style="2"/>
  </cols>
  <sheetData>
    <row r="1" spans="1:30" ht="15">
      <c r="A1" s="1" t="s">
        <v>0</v>
      </c>
    </row>
    <row r="2" spans="1:30">
      <c r="A2" s="3" t="s">
        <v>129</v>
      </c>
    </row>
    <row r="3" spans="1:30">
      <c r="A3" s="3" t="s">
        <v>130</v>
      </c>
    </row>
    <row r="4" spans="1:30" ht="22">
      <c r="B4" s="32" t="s">
        <v>131</v>
      </c>
      <c r="J4" s="33"/>
      <c r="L4" s="33"/>
      <c r="N4" s="33"/>
      <c r="T4" s="33"/>
      <c r="Z4" s="32" t="s">
        <v>132</v>
      </c>
    </row>
    <row r="5" spans="1:30">
      <c r="B5" s="34">
        <v>42916</v>
      </c>
      <c r="C5" s="35"/>
      <c r="D5" s="34">
        <v>42947</v>
      </c>
      <c r="E5" s="35"/>
      <c r="F5" s="34">
        <v>42978</v>
      </c>
      <c r="G5" s="35"/>
      <c r="H5" s="36">
        <v>43008</v>
      </c>
      <c r="I5" s="35"/>
      <c r="J5" s="36">
        <v>43039</v>
      </c>
      <c r="K5" s="35"/>
      <c r="L5" s="34">
        <v>43069</v>
      </c>
      <c r="M5" s="35"/>
      <c r="N5" s="34">
        <v>43100</v>
      </c>
      <c r="O5" s="35"/>
      <c r="P5" s="34">
        <v>43131</v>
      </c>
      <c r="Q5" s="35"/>
      <c r="R5" s="34">
        <v>43159</v>
      </c>
      <c r="S5" s="35"/>
      <c r="T5" s="34">
        <v>43190</v>
      </c>
      <c r="U5" s="35"/>
      <c r="V5" s="34">
        <v>43220</v>
      </c>
      <c r="W5" s="35"/>
      <c r="X5" s="34">
        <v>43251</v>
      </c>
      <c r="Y5" s="35"/>
      <c r="Z5" s="34">
        <v>43281</v>
      </c>
      <c r="AB5" s="37"/>
      <c r="AC5" s="38" t="s">
        <v>133</v>
      </c>
      <c r="AD5" s="39"/>
    </row>
    <row r="6" spans="1:30">
      <c r="A6" s="3" t="s">
        <v>134</v>
      </c>
      <c r="B6" s="11"/>
      <c r="D6" s="11"/>
      <c r="F6" s="11"/>
      <c r="H6" s="11"/>
      <c r="J6" s="11"/>
      <c r="L6" s="11"/>
      <c r="N6" s="11"/>
      <c r="P6" s="11"/>
      <c r="R6" s="11"/>
      <c r="T6" s="11"/>
      <c r="V6" s="11"/>
      <c r="X6" s="11"/>
      <c r="Z6" s="11"/>
      <c r="AB6" s="40"/>
      <c r="AC6" s="8"/>
      <c r="AD6" s="41"/>
    </row>
    <row r="7" spans="1:30">
      <c r="A7" s="26" t="s">
        <v>135</v>
      </c>
      <c r="B7" s="42">
        <v>122607.89999999994</v>
      </c>
      <c r="C7" s="27"/>
      <c r="D7" s="42">
        <v>119830.94999999994</v>
      </c>
      <c r="E7" s="27"/>
      <c r="F7" s="42">
        <v>126127.92</v>
      </c>
      <c r="G7" s="27"/>
      <c r="H7" s="42">
        <v>94702.26</v>
      </c>
      <c r="I7" s="27"/>
      <c r="J7" s="42">
        <v>112046.56</v>
      </c>
      <c r="K7" s="27"/>
      <c r="L7" s="8">
        <v>132111.08000000002</v>
      </c>
      <c r="M7" s="27"/>
      <c r="N7" s="8">
        <v>127358.78000000001</v>
      </c>
      <c r="O7" s="27"/>
      <c r="P7" s="42">
        <v>91106.919999999984</v>
      </c>
      <c r="Q7" s="27"/>
      <c r="R7" s="42">
        <v>99150.29</v>
      </c>
      <c r="S7" s="27"/>
      <c r="T7" s="42">
        <v>122982.41</v>
      </c>
      <c r="U7" s="27"/>
      <c r="V7" s="42">
        <f>T7</f>
        <v>122982.41</v>
      </c>
      <c r="W7" s="27"/>
      <c r="X7" s="42">
        <f>V7</f>
        <v>122982.41</v>
      </c>
      <c r="Y7" s="27"/>
      <c r="Z7" s="42">
        <v>92555.59</v>
      </c>
      <c r="AA7" s="27"/>
      <c r="AB7" s="43"/>
      <c r="AC7" s="44">
        <f>T7-B7</f>
        <v>374.51000000006752</v>
      </c>
      <c r="AD7" s="41"/>
    </row>
    <row r="8" spans="1:30">
      <c r="A8" s="26" t="s">
        <v>136</v>
      </c>
      <c r="B8" s="42">
        <v>2877.6800000000003</v>
      </c>
      <c r="C8" s="27"/>
      <c r="D8" s="42">
        <f>B8+'[1]07-2017'!$D$183</f>
        <v>2877.6800000000003</v>
      </c>
      <c r="E8" s="27"/>
      <c r="F8" s="42">
        <f>D8+'[1]08-2017'!$D$183</f>
        <v>2877.6800000000003</v>
      </c>
      <c r="G8" s="27"/>
      <c r="H8" s="42">
        <f>F8+'[1]09-2017'!$D$183</f>
        <v>2877.6800000000003</v>
      </c>
      <c r="I8" s="27"/>
      <c r="J8" s="42">
        <f>H8+'[1]10-2017'!$D$183</f>
        <v>2877.6800000000003</v>
      </c>
      <c r="K8" s="27"/>
      <c r="L8" s="42">
        <f>J8+'[1]11-2017'!$D$183</f>
        <v>2877.6800000000003</v>
      </c>
      <c r="M8" s="27"/>
      <c r="N8" s="42">
        <f>L8+'[1]12-2017'!$D$183</f>
        <v>2877.6800000000003</v>
      </c>
      <c r="O8" s="27"/>
      <c r="P8" s="42">
        <f>N8+'[1]01-2018'!$D$183</f>
        <v>2877.6800000000003</v>
      </c>
      <c r="Q8" s="27"/>
      <c r="R8" s="42">
        <f>P8+'[1]02-2018'!$D$183</f>
        <v>0</v>
      </c>
      <c r="S8" s="27"/>
      <c r="T8" s="42">
        <f>R8+'[1]03-2018'!$D$183</f>
        <v>0</v>
      </c>
      <c r="U8" s="27"/>
      <c r="V8" s="42">
        <f>T8+'[1]04-2018'!$D$183</f>
        <v>0</v>
      </c>
      <c r="W8" s="27"/>
      <c r="X8" s="42">
        <f>V8+'[1]05-2018'!$D$183</f>
        <v>0</v>
      </c>
      <c r="Y8" s="27"/>
      <c r="Z8" s="42">
        <f>X8+'[1]06-2018'!$D$183</f>
        <v>0</v>
      </c>
      <c r="AA8" s="27"/>
      <c r="AB8" s="43"/>
      <c r="AC8" s="44">
        <f>T8-B8</f>
        <v>-2877.6800000000003</v>
      </c>
      <c r="AD8" s="41"/>
    </row>
    <row r="9" spans="1:30">
      <c r="A9" s="26" t="s">
        <v>137</v>
      </c>
      <c r="B9" s="42">
        <v>0</v>
      </c>
      <c r="C9" s="27"/>
      <c r="D9" s="42">
        <f>B9-'[1]07-2017'!$J$183</f>
        <v>0</v>
      </c>
      <c r="E9" s="27"/>
      <c r="F9" s="42">
        <f>D9-'[1]08-2017'!$J$183</f>
        <v>0</v>
      </c>
      <c r="G9" s="27"/>
      <c r="H9" s="42">
        <f>F9-'[1]09-2017'!$J$183</f>
        <v>0</v>
      </c>
      <c r="I9" s="27"/>
      <c r="J9" s="42">
        <f>H9-'[1]10-2017'!$J$183</f>
        <v>0</v>
      </c>
      <c r="K9" s="27"/>
      <c r="L9" s="42">
        <f>J9-'[1]11-2017'!$J$183</f>
        <v>0</v>
      </c>
      <c r="M9" s="27"/>
      <c r="N9" s="42">
        <f>L9-'[1]12-2017'!$J$183</f>
        <v>0</v>
      </c>
      <c r="O9" s="27"/>
      <c r="P9" s="42">
        <f>N9-'[1]01-2018'!$J$183</f>
        <v>0</v>
      </c>
      <c r="Q9" s="27"/>
      <c r="R9" s="42">
        <f>P9-'[1]02-2018'!$J$183</f>
        <v>0</v>
      </c>
      <c r="S9" s="27"/>
      <c r="T9" s="42">
        <f>R9-'[1]03-2018'!$J$183</f>
        <v>0</v>
      </c>
      <c r="U9" s="27"/>
      <c r="V9" s="42">
        <f>T9-'[1]04-2018'!$J$183</f>
        <v>0</v>
      </c>
      <c r="W9" s="27"/>
      <c r="X9" s="42">
        <f>V9-'[1]05-2018'!$J$183</f>
        <v>0</v>
      </c>
      <c r="Y9" s="27"/>
      <c r="Z9" s="42">
        <f>X9-'[1]06-2018'!$J$183</f>
        <v>0</v>
      </c>
      <c r="AA9" s="27"/>
      <c r="AB9" s="43"/>
      <c r="AC9" s="44">
        <f>T9-B9</f>
        <v>0</v>
      </c>
      <c r="AD9" s="41"/>
    </row>
    <row r="10" spans="1:30">
      <c r="A10" s="26" t="s">
        <v>207</v>
      </c>
      <c r="B10" s="42"/>
      <c r="C10" s="27"/>
      <c r="D10" s="42"/>
      <c r="E10" s="27"/>
      <c r="F10" s="42"/>
      <c r="G10" s="27"/>
      <c r="H10" s="42"/>
      <c r="I10" s="27"/>
      <c r="J10" s="42"/>
      <c r="K10" s="27"/>
      <c r="L10" s="42"/>
      <c r="M10" s="27"/>
      <c r="N10" s="42"/>
      <c r="O10" s="27"/>
      <c r="P10" s="42"/>
      <c r="Q10" s="27"/>
      <c r="R10" s="42">
        <v>249.99</v>
      </c>
      <c r="S10" s="27"/>
      <c r="T10" s="42">
        <f>R10-'[1]03-2018'!$J$183</f>
        <v>249.99</v>
      </c>
      <c r="U10" s="27"/>
      <c r="V10" s="42">
        <f>T10-'[1]04-2018'!$J$183</f>
        <v>249.99</v>
      </c>
      <c r="W10" s="27"/>
      <c r="X10" s="42">
        <f>V10-'[1]05-2018'!$J$183</f>
        <v>249.99</v>
      </c>
      <c r="Y10" s="27"/>
      <c r="Z10" s="42">
        <f>X10-'[1]06-2018'!$J$183</f>
        <v>249.99</v>
      </c>
      <c r="AA10" s="27"/>
      <c r="AB10" s="43"/>
      <c r="AC10" s="44">
        <f>T10-B10</f>
        <v>249.99</v>
      </c>
      <c r="AD10" s="41"/>
    </row>
    <row r="11" spans="1:30" ht="12" thickBot="1">
      <c r="A11" s="3" t="s">
        <v>138</v>
      </c>
      <c r="B11" s="45">
        <f>SUM(B7:B10)</f>
        <v>125485.57999999993</v>
      </c>
      <c r="C11" s="27"/>
      <c r="D11" s="45">
        <f>SUM(D7:D10)</f>
        <v>122708.62999999995</v>
      </c>
      <c r="E11" s="27"/>
      <c r="F11" s="45">
        <f>SUM(F7:F10)</f>
        <v>129005.6</v>
      </c>
      <c r="G11" s="27"/>
      <c r="H11" s="45">
        <f>SUM(H7:H10)</f>
        <v>97579.94</v>
      </c>
      <c r="I11" s="27"/>
      <c r="J11" s="45">
        <f>SUM(J7:J10)</f>
        <v>114924.23999999999</v>
      </c>
      <c r="K11" s="27"/>
      <c r="L11" s="45">
        <f>SUM(L7:L10)</f>
        <v>134988.76</v>
      </c>
      <c r="M11" s="27"/>
      <c r="N11" s="45">
        <f>SUM(N7:N10)</f>
        <v>130236.46000000002</v>
      </c>
      <c r="O11" s="27"/>
      <c r="P11" s="45">
        <f>SUM(P7:P10)</f>
        <v>93984.599999999977</v>
      </c>
      <c r="Q11" s="27"/>
      <c r="R11" s="45">
        <f>SUM(R7:R10)</f>
        <v>99400.28</v>
      </c>
      <c r="S11" s="27"/>
      <c r="T11" s="45">
        <f>SUM(T7:T10)</f>
        <v>123232.40000000001</v>
      </c>
      <c r="U11" s="27"/>
      <c r="V11" s="45">
        <f>SUM(V7:V10)</f>
        <v>123232.40000000001</v>
      </c>
      <c r="W11" s="27"/>
      <c r="X11" s="45">
        <f>SUM(X7:X10)</f>
        <v>123232.40000000001</v>
      </c>
      <c r="Y11" s="27"/>
      <c r="Z11" s="45">
        <f>SUM(Z7:Z10)</f>
        <v>92805.58</v>
      </c>
      <c r="AA11" s="27"/>
      <c r="AB11" s="43"/>
      <c r="AC11" s="45">
        <f>T11-B11</f>
        <v>-2253.1799999999203</v>
      </c>
      <c r="AD11" s="41"/>
    </row>
    <row r="12" spans="1:30" ht="12" thickTop="1">
      <c r="B12" s="42"/>
      <c r="C12" s="27"/>
      <c r="D12" s="42"/>
      <c r="E12" s="27"/>
      <c r="F12" s="42"/>
      <c r="G12" s="27"/>
      <c r="H12" s="42"/>
      <c r="I12" s="27"/>
      <c r="J12" s="42"/>
      <c r="K12" s="27"/>
      <c r="L12" s="42"/>
      <c r="M12" s="27"/>
      <c r="N12" s="42"/>
      <c r="O12" s="27"/>
      <c r="P12" s="42"/>
      <c r="Q12" s="27"/>
      <c r="R12" s="42"/>
      <c r="S12" s="27"/>
      <c r="T12" s="42"/>
      <c r="U12" s="27"/>
      <c r="V12" s="42"/>
      <c r="W12" s="27"/>
      <c r="X12" s="42"/>
      <c r="Y12" s="27"/>
      <c r="Z12" s="42"/>
      <c r="AA12" s="27"/>
      <c r="AB12" s="43"/>
      <c r="AC12" s="44"/>
      <c r="AD12" s="41"/>
    </row>
    <row r="13" spans="1:30">
      <c r="B13" s="42"/>
      <c r="C13" s="27"/>
      <c r="D13" s="42"/>
      <c r="E13" s="27"/>
      <c r="F13" s="42"/>
      <c r="G13" s="27"/>
      <c r="H13" s="42"/>
      <c r="I13" s="27"/>
      <c r="J13" s="42"/>
      <c r="K13" s="27"/>
      <c r="L13" s="42"/>
      <c r="M13" s="27"/>
      <c r="N13" s="42"/>
      <c r="O13" s="27"/>
      <c r="P13" s="42"/>
      <c r="Q13" s="27"/>
      <c r="R13" s="42"/>
      <c r="S13" s="27"/>
      <c r="T13" s="42"/>
      <c r="U13" s="27"/>
      <c r="V13" s="42"/>
      <c r="W13" s="27"/>
      <c r="X13" s="42"/>
      <c r="Y13" s="27"/>
      <c r="Z13" s="42"/>
      <c r="AA13" s="27"/>
      <c r="AB13" s="43"/>
      <c r="AC13" s="44"/>
      <c r="AD13" s="41"/>
    </row>
    <row r="14" spans="1:30">
      <c r="A14" s="3" t="s">
        <v>139</v>
      </c>
      <c r="B14" s="42"/>
      <c r="C14" s="27"/>
      <c r="D14" s="42"/>
      <c r="E14" s="27"/>
      <c r="F14" s="42"/>
      <c r="G14" s="27"/>
      <c r="H14" s="42"/>
      <c r="I14" s="27"/>
      <c r="J14" s="42"/>
      <c r="K14" s="27"/>
      <c r="L14" s="42"/>
      <c r="M14" s="27"/>
      <c r="N14" s="42"/>
      <c r="O14" s="27"/>
      <c r="P14" s="42"/>
      <c r="Q14" s="27"/>
      <c r="R14" s="42"/>
      <c r="S14" s="27"/>
      <c r="T14" s="42"/>
      <c r="U14" s="27"/>
      <c r="V14" s="42"/>
      <c r="W14" s="27"/>
      <c r="X14" s="42"/>
      <c r="Y14" s="27"/>
      <c r="Z14" s="42"/>
      <c r="AA14" s="27"/>
      <c r="AB14" s="43"/>
      <c r="AC14" s="44"/>
      <c r="AD14" s="41"/>
    </row>
    <row r="15" spans="1:30">
      <c r="A15" s="26" t="s">
        <v>140</v>
      </c>
      <c r="B15" s="42">
        <v>1931.94</v>
      </c>
      <c r="C15" s="27"/>
      <c r="D15" s="42">
        <f>B15-'[1]07-2017'!$I$183</f>
        <v>0</v>
      </c>
      <c r="E15" s="27"/>
      <c r="F15" s="42">
        <f>D15-'[1]08-2017'!$I$183</f>
        <v>0</v>
      </c>
      <c r="G15" s="27"/>
      <c r="H15" s="42">
        <f>F15-'[1]09-2017'!$I$183</f>
        <v>0</v>
      </c>
      <c r="I15" s="27"/>
      <c r="J15" s="42">
        <f>H15-'[1]10-2017'!$I$183</f>
        <v>0</v>
      </c>
      <c r="K15" s="27"/>
      <c r="L15" s="42">
        <f>J15-'[1]11-2017'!$I$183</f>
        <v>0</v>
      </c>
      <c r="M15" s="27"/>
      <c r="N15" s="42">
        <f>L15-'[1]12-2017'!$I$183</f>
        <v>0</v>
      </c>
      <c r="O15" s="27"/>
      <c r="P15" s="42">
        <f>N15-'[1]01-2018'!$I$183</f>
        <v>0</v>
      </c>
      <c r="Q15" s="27"/>
      <c r="R15" s="42">
        <f>P15-'[1]02-2018'!$I$183</f>
        <v>0</v>
      </c>
      <c r="S15" s="27"/>
      <c r="T15" s="42">
        <f>R15-'[1]03-2018'!$I$183</f>
        <v>0</v>
      </c>
      <c r="U15" s="27"/>
      <c r="V15" s="42">
        <f>T15-'[1]04-2018'!$I$183</f>
        <v>0</v>
      </c>
      <c r="W15" s="27"/>
      <c r="X15" s="42">
        <f>V15-'[1]05-2018'!$I$183</f>
        <v>0</v>
      </c>
      <c r="Y15" s="27"/>
      <c r="Z15" s="42">
        <f>X15-'[1]06-2018'!$I$183</f>
        <v>0</v>
      </c>
      <c r="AA15" s="27"/>
      <c r="AB15" s="43"/>
      <c r="AC15" s="44">
        <f>T15-B15</f>
        <v>-1931.94</v>
      </c>
      <c r="AD15" s="41"/>
    </row>
    <row r="16" spans="1:30">
      <c r="A16" s="26" t="s">
        <v>141</v>
      </c>
      <c r="B16" s="42">
        <v>0</v>
      </c>
      <c r="C16" s="27"/>
      <c r="D16" s="42">
        <f>B16+'[1]07-2017'!$E$183</f>
        <v>0</v>
      </c>
      <c r="E16" s="27"/>
      <c r="F16" s="42">
        <f>D16+'[1]08-2017'!$E$183</f>
        <v>0</v>
      </c>
      <c r="G16" s="27"/>
      <c r="H16" s="42">
        <f>F16+'[1]09-2017'!$E$183</f>
        <v>0</v>
      </c>
      <c r="I16" s="27"/>
      <c r="J16" s="42">
        <f>H16+'[1]10-2017'!$E$183</f>
        <v>0</v>
      </c>
      <c r="K16" s="27"/>
      <c r="L16" s="42">
        <f>J16+'[1]11-2017'!$E$183</f>
        <v>0</v>
      </c>
      <c r="M16" s="27"/>
      <c r="N16" s="42">
        <f>L16+'[1]12-2017'!$E$183</f>
        <v>0</v>
      </c>
      <c r="O16" s="27"/>
      <c r="P16" s="42">
        <f>N16+'[1]01-2018'!$E$183</f>
        <v>0</v>
      </c>
      <c r="Q16" s="27"/>
      <c r="R16" s="42">
        <f>P16+'[1]02-2018'!$E$183</f>
        <v>0</v>
      </c>
      <c r="S16" s="27"/>
      <c r="T16" s="42">
        <f>R16+'[1]03-2018'!$E$183</f>
        <v>0</v>
      </c>
      <c r="U16" s="27"/>
      <c r="V16" s="42">
        <f>T16+'[1]04-2018'!$E$183</f>
        <v>0</v>
      </c>
      <c r="W16" s="27"/>
      <c r="X16" s="42">
        <f>V16+'[1]05-2018'!$E$183</f>
        <v>0</v>
      </c>
      <c r="Y16" s="27"/>
      <c r="Z16" s="42">
        <f>X16+'[1]06-2018'!$E$183</f>
        <v>0</v>
      </c>
      <c r="AA16" s="27"/>
      <c r="AB16" s="43"/>
      <c r="AC16" s="44">
        <f>T16-B16</f>
        <v>0</v>
      </c>
      <c r="AD16" s="41"/>
    </row>
    <row r="17" spans="1:31">
      <c r="B17" s="46"/>
      <c r="C17" s="27"/>
      <c r="D17" s="46"/>
      <c r="E17" s="27"/>
      <c r="F17" s="46"/>
      <c r="G17" s="27"/>
      <c r="H17" s="46"/>
      <c r="I17" s="27"/>
      <c r="J17" s="46"/>
      <c r="K17" s="27"/>
      <c r="L17" s="46"/>
      <c r="M17" s="27"/>
      <c r="N17" s="46"/>
      <c r="O17" s="27"/>
      <c r="P17" s="46"/>
      <c r="Q17" s="27"/>
      <c r="R17" s="46"/>
      <c r="S17" s="27"/>
      <c r="T17" s="46"/>
      <c r="U17" s="27"/>
      <c r="V17" s="46"/>
      <c r="W17" s="27"/>
      <c r="X17" s="46"/>
      <c r="Y17" s="27"/>
      <c r="Z17" s="46"/>
      <c r="AA17" s="27"/>
      <c r="AB17" s="43"/>
      <c r="AC17" s="46"/>
      <c r="AD17" s="41"/>
    </row>
    <row r="18" spans="1:31">
      <c r="A18" s="3" t="s">
        <v>142</v>
      </c>
      <c r="B18" s="47">
        <f>SUM(B15:B17)</f>
        <v>1931.94</v>
      </c>
      <c r="C18" s="27"/>
      <c r="D18" s="47">
        <f t="shared" ref="D18:Z18" si="0">SUM(D15:D17)</f>
        <v>0</v>
      </c>
      <c r="E18" s="27"/>
      <c r="F18" s="47">
        <f t="shared" si="0"/>
        <v>0</v>
      </c>
      <c r="G18" s="27"/>
      <c r="H18" s="47">
        <f t="shared" si="0"/>
        <v>0</v>
      </c>
      <c r="I18" s="27"/>
      <c r="J18" s="47">
        <f t="shared" si="0"/>
        <v>0</v>
      </c>
      <c r="K18" s="27"/>
      <c r="L18" s="47">
        <f t="shared" si="0"/>
        <v>0</v>
      </c>
      <c r="M18" s="27"/>
      <c r="N18" s="47">
        <f t="shared" si="0"/>
        <v>0</v>
      </c>
      <c r="O18" s="27"/>
      <c r="P18" s="47">
        <f t="shared" si="0"/>
        <v>0</v>
      </c>
      <c r="Q18" s="27"/>
      <c r="R18" s="47">
        <f t="shared" si="0"/>
        <v>0</v>
      </c>
      <c r="S18" s="27"/>
      <c r="T18" s="47">
        <f t="shared" si="0"/>
        <v>0</v>
      </c>
      <c r="U18" s="27"/>
      <c r="V18" s="47">
        <f t="shared" si="0"/>
        <v>0</v>
      </c>
      <c r="W18" s="27"/>
      <c r="X18" s="47">
        <f t="shared" si="0"/>
        <v>0</v>
      </c>
      <c r="Y18" s="27"/>
      <c r="Z18" s="47">
        <f t="shared" si="0"/>
        <v>0</v>
      </c>
      <c r="AA18" s="27"/>
      <c r="AB18" s="43"/>
      <c r="AC18" s="44">
        <f>T18-B18</f>
        <v>-1931.94</v>
      </c>
      <c r="AD18" s="41"/>
    </row>
    <row r="19" spans="1:31">
      <c r="B19" s="42"/>
      <c r="C19" s="27"/>
      <c r="D19" s="42"/>
      <c r="E19" s="27"/>
      <c r="F19" s="42"/>
      <c r="G19" s="27"/>
      <c r="H19" s="42"/>
      <c r="I19" s="27"/>
      <c r="J19" s="42"/>
      <c r="K19" s="27"/>
      <c r="L19" s="42"/>
      <c r="M19" s="27"/>
      <c r="N19" s="42"/>
      <c r="O19" s="27"/>
      <c r="P19" s="42"/>
      <c r="Q19" s="27"/>
      <c r="R19" s="42"/>
      <c r="S19" s="27"/>
      <c r="T19" s="42"/>
      <c r="U19" s="27"/>
      <c r="V19" s="42"/>
      <c r="W19" s="27"/>
      <c r="X19" s="42"/>
      <c r="Y19" s="27"/>
      <c r="Z19" s="42"/>
      <c r="AA19" s="27"/>
      <c r="AB19" s="43"/>
      <c r="AC19" s="44"/>
      <c r="AD19" s="41"/>
    </row>
    <row r="20" spans="1:31">
      <c r="A20" s="3" t="s">
        <v>143</v>
      </c>
      <c r="B20" s="42"/>
      <c r="C20" s="27"/>
      <c r="D20" s="42"/>
      <c r="E20" s="27"/>
      <c r="F20" s="42"/>
      <c r="G20" s="27"/>
      <c r="H20" s="42"/>
      <c r="I20" s="27"/>
      <c r="J20" s="42"/>
      <c r="K20" s="27"/>
      <c r="L20" s="42"/>
      <c r="M20" s="27"/>
      <c r="N20" s="42"/>
      <c r="O20" s="27"/>
      <c r="P20" s="42"/>
      <c r="Q20" s="27"/>
      <c r="R20" s="42"/>
      <c r="S20" s="27"/>
      <c r="T20" s="42"/>
      <c r="U20" s="27"/>
      <c r="V20" s="42"/>
      <c r="W20" s="27"/>
      <c r="X20" s="42"/>
      <c r="Y20" s="27"/>
      <c r="Z20" s="42"/>
      <c r="AA20" s="27"/>
      <c r="AB20" s="43"/>
      <c r="AC20" s="44"/>
      <c r="AD20" s="41"/>
    </row>
    <row r="21" spans="1:31">
      <c r="A21" s="26" t="s">
        <v>144</v>
      </c>
      <c r="B21" s="42">
        <v>80588.149999999965</v>
      </c>
      <c r="C21" s="27"/>
      <c r="D21" s="42">
        <f>B21+'[1]07-2017'!$M$167</f>
        <v>79712.76999999996</v>
      </c>
      <c r="E21" s="27"/>
      <c r="F21" s="42">
        <f>D21+'[1]08-2017'!$M$167</f>
        <v>85772.759999999966</v>
      </c>
      <c r="G21" s="27"/>
      <c r="H21" s="42">
        <f>F21+'[1]09-2017'!$M$167</f>
        <v>55497.539999999972</v>
      </c>
      <c r="I21" s="27"/>
      <c r="J21" s="42">
        <f>H21+'[1]10-2017'!$M$167</f>
        <v>72391.88499999998</v>
      </c>
      <c r="K21" s="27"/>
      <c r="L21" s="42">
        <f>J21+'[1]11-2017'!$M$167</f>
        <v>85424.234999999986</v>
      </c>
      <c r="M21" s="27"/>
      <c r="N21" s="42">
        <f>L21+'[1]12-2017'!$M$167</f>
        <v>85113.354999999981</v>
      </c>
      <c r="O21" s="27"/>
      <c r="P21" s="42">
        <f>N21+'[1]01-2018'!$M$167</f>
        <v>52027.824999999983</v>
      </c>
      <c r="Q21" s="27"/>
      <c r="R21" s="42">
        <f>P21+'[1]02-2018'!$M$167</f>
        <v>56898.104999999981</v>
      </c>
      <c r="S21" s="27"/>
      <c r="T21" s="42">
        <f>R21+'[1]03-2018'!$M$167</f>
        <v>69283.599999999977</v>
      </c>
      <c r="U21" s="27"/>
      <c r="V21" s="42">
        <f>T21+'[1]04-2018'!$M$167</f>
        <v>69283.599999999977</v>
      </c>
      <c r="W21" s="27"/>
      <c r="X21" s="42">
        <f>V21+'[1]05-2018'!$M$167</f>
        <v>69283.599999999977</v>
      </c>
      <c r="Y21" s="27"/>
      <c r="Z21" s="42">
        <f>X21+'[1]06-2018'!$M$167</f>
        <v>69283.599999999977</v>
      </c>
      <c r="AA21" s="27"/>
      <c r="AB21" s="43"/>
      <c r="AC21" s="44">
        <f>T21-B21</f>
        <v>-11304.549999999988</v>
      </c>
      <c r="AD21" s="41"/>
      <c r="AE21" s="27"/>
    </row>
    <row r="22" spans="1:31">
      <c r="A22" s="26" t="s">
        <v>145</v>
      </c>
      <c r="B22" s="42"/>
      <c r="C22" s="27"/>
      <c r="D22" s="42"/>
      <c r="E22" s="27"/>
      <c r="F22" s="42"/>
      <c r="G22" s="27"/>
      <c r="H22" s="42"/>
      <c r="I22" s="27"/>
      <c r="J22" s="42"/>
      <c r="K22" s="27"/>
      <c r="L22" s="42"/>
      <c r="M22" s="27"/>
      <c r="N22" s="42"/>
      <c r="O22" s="27"/>
      <c r="P22" s="42"/>
      <c r="Q22" s="27"/>
      <c r="R22" s="42"/>
      <c r="S22" s="27"/>
      <c r="T22" s="42"/>
      <c r="U22" s="27"/>
      <c r="V22" s="42"/>
      <c r="W22" s="27"/>
      <c r="X22" s="42"/>
      <c r="Y22" s="27"/>
      <c r="Z22" s="42"/>
      <c r="AA22" s="27"/>
      <c r="AB22" s="43"/>
      <c r="AC22" s="44"/>
      <c r="AD22" s="41"/>
    </row>
    <row r="23" spans="1:31">
      <c r="A23" s="49" t="s">
        <v>146</v>
      </c>
      <c r="B23" s="42">
        <v>5154.420000000001</v>
      </c>
      <c r="C23" s="27"/>
      <c r="D23" s="42">
        <f>B23+'[1]07-2017'!$M$171</f>
        <v>5154.420000000001</v>
      </c>
      <c r="E23" s="27"/>
      <c r="F23" s="42">
        <f>D23+'[1]08-2017'!$M$171</f>
        <v>5293.420000000001</v>
      </c>
      <c r="G23" s="27"/>
      <c r="H23" s="42">
        <f>F23+'[1]09-2017'!$M$171</f>
        <v>-263.17999999999847</v>
      </c>
      <c r="I23" s="27"/>
      <c r="J23" s="42">
        <f>H23+'[1]10-2017'!$M$171</f>
        <v>550.3350000000014</v>
      </c>
      <c r="K23" s="27"/>
      <c r="L23" s="42">
        <f>J23+'[1]11-2017'!$M$171</f>
        <v>474.53500000000145</v>
      </c>
      <c r="M23" s="27"/>
      <c r="N23" s="42">
        <f>L23+'[1]12-2017'!$M$171</f>
        <v>1118.5350000000014</v>
      </c>
      <c r="O23" s="27"/>
      <c r="P23" s="42">
        <f>N23+'[1]01-2018'!$M$171</f>
        <v>1178.5750000000014</v>
      </c>
      <c r="Q23" s="27"/>
      <c r="R23" s="42">
        <f>P23+'[1]02-2018'!$M$171</f>
        <v>1265.5350000000014</v>
      </c>
      <c r="S23" s="27"/>
      <c r="T23" s="42">
        <f>R23+'[1]03-2018'!$M$171</f>
        <v>1547.1750000000015</v>
      </c>
      <c r="U23" s="27"/>
      <c r="V23" s="42">
        <f>T23+'[1]04-2018'!$M$177</f>
        <v>1547.1750000000015</v>
      </c>
      <c r="W23" s="27"/>
      <c r="X23" s="42">
        <f>V23+'[1]05-2018'!$M$177</f>
        <v>1547.1750000000015</v>
      </c>
      <c r="Y23" s="27"/>
      <c r="Z23" s="42">
        <f>X23+'[1]06-2018'!$M$177</f>
        <v>1547.1750000000015</v>
      </c>
      <c r="AA23" s="27"/>
      <c r="AB23" s="43"/>
      <c r="AC23" s="44">
        <f t="shared" ref="AC23:AC29" si="1">T23-B23</f>
        <v>-3607.2449999999994</v>
      </c>
      <c r="AD23" s="41"/>
    </row>
    <row r="24" spans="1:31">
      <c r="A24" s="49" t="s">
        <v>147</v>
      </c>
      <c r="B24" s="42">
        <v>1969.1499999999996</v>
      </c>
      <c r="C24" s="27"/>
      <c r="D24" s="42">
        <f>B24+'[1]07-2017'!$M$172</f>
        <v>1969.1499999999996</v>
      </c>
      <c r="E24" s="27"/>
      <c r="F24" s="42">
        <f>D24+'[1]08-2017'!$M$172</f>
        <v>1969.1499999999996</v>
      </c>
      <c r="G24" s="27"/>
      <c r="H24" s="42">
        <f>F24+'[1]09-2017'!$M$172</f>
        <v>1969.1499999999996</v>
      </c>
      <c r="I24" s="27"/>
      <c r="J24" s="42">
        <f>H24+'[1]10-2017'!$M$172</f>
        <v>1969.1499999999996</v>
      </c>
      <c r="K24" s="27"/>
      <c r="L24" s="42">
        <f>J24+'[1]11-2017'!$M$172</f>
        <v>1969.1499999999996</v>
      </c>
      <c r="M24" s="27"/>
      <c r="N24" s="42">
        <f>L24+'[1]12-2017'!$M$172</f>
        <v>1969.1499999999996</v>
      </c>
      <c r="O24" s="27"/>
      <c r="P24" s="42">
        <f>N24+'[1]01-2018'!$M$172</f>
        <v>1969.1499999999996</v>
      </c>
      <c r="Q24" s="27"/>
      <c r="R24" s="42">
        <f>P24+'[1]02-2018'!$M$172</f>
        <v>1969.1499999999996</v>
      </c>
      <c r="S24" s="27"/>
      <c r="T24" s="42">
        <f>R24+'[1]03-2018'!$M$172</f>
        <v>10614.039999999999</v>
      </c>
      <c r="U24" s="27"/>
      <c r="V24" s="42">
        <f>T24+'[1]04-2018'!$M$171</f>
        <v>10614.039999999999</v>
      </c>
      <c r="W24" s="27"/>
      <c r="X24" s="42">
        <f>V24+'[1]05-2018'!$M$171</f>
        <v>10614.039999999999</v>
      </c>
      <c r="Y24" s="27"/>
      <c r="Z24" s="42">
        <f>X24+'[1]06-2018'!$M$171</f>
        <v>10614.039999999999</v>
      </c>
      <c r="AA24" s="27"/>
      <c r="AB24" s="43"/>
      <c r="AC24" s="44">
        <f t="shared" si="1"/>
        <v>8644.89</v>
      </c>
      <c r="AD24" s="41"/>
    </row>
    <row r="25" spans="1:31">
      <c r="A25" s="49" t="s">
        <v>110</v>
      </c>
      <c r="B25" s="42">
        <v>2572.56</v>
      </c>
      <c r="C25" s="27"/>
      <c r="D25" s="42">
        <f>B25+'[1]07-2017'!$M$173</f>
        <v>2572.56</v>
      </c>
      <c r="E25" s="27"/>
      <c r="F25" s="42">
        <f>D25+'[1]08-2017'!$M$173</f>
        <v>2572.56</v>
      </c>
      <c r="G25" s="27"/>
      <c r="H25" s="42">
        <f>F25+'[1]09-2017'!$M$173</f>
        <v>2648.56</v>
      </c>
      <c r="I25" s="27"/>
      <c r="J25" s="42">
        <f>H25+'[1]10-2017'!$M$173</f>
        <v>2806.56</v>
      </c>
      <c r="K25" s="27"/>
      <c r="L25" s="42">
        <f>J25+'[1]11-2017'!$M$173</f>
        <v>2426.92</v>
      </c>
      <c r="M25" s="27"/>
      <c r="N25" s="42">
        <f>L25+'[1]12-2017'!$M$173</f>
        <v>2426.92</v>
      </c>
      <c r="O25" s="27"/>
      <c r="P25" s="42">
        <f>N25+'[1]01-2018'!$M$173</f>
        <v>359.03999999999996</v>
      </c>
      <c r="Q25" s="27"/>
      <c r="R25" s="42">
        <f>P25+'[1]02-2018'!$M$173</f>
        <v>451.03999999999996</v>
      </c>
      <c r="S25" s="27"/>
      <c r="T25" s="42">
        <f>R25+'[1]03-2018'!$M$173</f>
        <v>451.03999999999996</v>
      </c>
      <c r="U25" s="27"/>
      <c r="V25" s="42">
        <f>T25+'[1]04-2018'!$M$172</f>
        <v>451.03999999999996</v>
      </c>
      <c r="W25" s="27"/>
      <c r="X25" s="42">
        <f>V25+'[1]05-2018'!$M$172</f>
        <v>451.03999999999996</v>
      </c>
      <c r="Y25" s="27"/>
      <c r="Z25" s="42">
        <f>X25+'[1]06-2018'!$M$172</f>
        <v>451.03999999999996</v>
      </c>
      <c r="AA25" s="27"/>
      <c r="AB25" s="43"/>
      <c r="AC25" s="44">
        <f t="shared" si="1"/>
        <v>-2121.52</v>
      </c>
      <c r="AD25" s="41"/>
    </row>
    <row r="26" spans="1:31">
      <c r="A26" s="49" t="s">
        <v>111</v>
      </c>
      <c r="B26" s="42">
        <v>2576.6400000000003</v>
      </c>
      <c r="C26" s="27"/>
      <c r="D26" s="42">
        <f>B26+'[1]07-2017'!$M$174</f>
        <v>2576.6400000000003</v>
      </c>
      <c r="E26" s="27"/>
      <c r="F26" s="42">
        <f>D26+'[1]08-2017'!$M$174</f>
        <v>2576.6400000000003</v>
      </c>
      <c r="G26" s="27"/>
      <c r="H26" s="42">
        <f>F26+'[1]09-2017'!$M$174</f>
        <v>2253.9300000000003</v>
      </c>
      <c r="I26" s="27"/>
      <c r="J26" s="42">
        <f>H26+'[1]10-2017'!$M$174</f>
        <v>1718.5000000000002</v>
      </c>
      <c r="K26" s="27"/>
      <c r="L26" s="42">
        <f>J26+'[1]11-2017'!$M$174</f>
        <v>9109.26</v>
      </c>
      <c r="M26" s="27"/>
      <c r="N26" s="42">
        <f>L26+'[1]12-2017'!$M$174</f>
        <v>4204.2700000000004</v>
      </c>
      <c r="O26" s="27"/>
      <c r="P26" s="42">
        <f>N26+'[1]01-2018'!$M$174</f>
        <v>3045.7800000000007</v>
      </c>
      <c r="Q26" s="27"/>
      <c r="R26" s="42">
        <f>P26+'[1]02-2018'!$M$174</f>
        <v>3161.7800000000007</v>
      </c>
      <c r="S26" s="27"/>
      <c r="T26" s="42">
        <f>R26+'[1]03-2018'!$M$174</f>
        <v>5681.880000000001</v>
      </c>
      <c r="U26" s="27"/>
      <c r="V26" s="42">
        <f>T26+'[1]04-2018'!$M$173</f>
        <v>5681.880000000001</v>
      </c>
      <c r="W26" s="27"/>
      <c r="X26" s="42">
        <f>V26+'[1]05-2018'!$M$173</f>
        <v>5681.880000000001</v>
      </c>
      <c r="Y26" s="27"/>
      <c r="Z26" s="42">
        <f>X26+'[1]06-2018'!$M$173</f>
        <v>5681.880000000001</v>
      </c>
      <c r="AA26" s="27"/>
      <c r="AB26" s="43"/>
      <c r="AC26" s="44">
        <f t="shared" si="1"/>
        <v>3105.2400000000007</v>
      </c>
      <c r="AD26" s="41"/>
    </row>
    <row r="27" spans="1:31">
      <c r="A27" s="49" t="s">
        <v>112</v>
      </c>
      <c r="B27" s="42">
        <v>692.72000000000037</v>
      </c>
      <c r="C27" s="27"/>
      <c r="D27" s="42">
        <f>B27+'[1]07-2017'!$M$175</f>
        <v>723.09000000000037</v>
      </c>
      <c r="E27" s="27"/>
      <c r="F27" s="42">
        <f>D27+'[1]08-2017'!$M$175</f>
        <v>821.07000000000039</v>
      </c>
      <c r="G27" s="27"/>
      <c r="H27" s="42">
        <f>F27+'[1]09-2017'!$M$175</f>
        <v>473.9400000000004</v>
      </c>
      <c r="I27" s="27"/>
      <c r="J27" s="42">
        <f>H27+'[1]10-2017'!$M$175</f>
        <v>487.8100000000004</v>
      </c>
      <c r="K27" s="27"/>
      <c r="L27" s="42">
        <f>J27+'[1]11-2017'!$M$175</f>
        <v>584.66000000000042</v>
      </c>
      <c r="M27" s="27"/>
      <c r="N27" s="42">
        <f>L27+'[1]12-2017'!$M$175</f>
        <v>404.23000000000042</v>
      </c>
      <c r="O27" s="27"/>
      <c r="P27" s="42">
        <f>N27+'[1]01-2018'!$M$175</f>
        <v>404.23000000000042</v>
      </c>
      <c r="Q27" s="27"/>
      <c r="R27" s="42">
        <f>P27+'[1]02-2018'!$M$175</f>
        <v>654.67000000000041</v>
      </c>
      <c r="S27" s="27"/>
      <c r="T27" s="42">
        <f>R27+'[1]03-2018'!$M$175</f>
        <v>654.67000000000041</v>
      </c>
      <c r="U27" s="27"/>
      <c r="V27" s="42">
        <f>T27+'[1]04-2018'!$M$175</f>
        <v>654.67000000000041</v>
      </c>
      <c r="W27" s="27"/>
      <c r="X27" s="42">
        <f>V27+'[1]05-2018'!$M$175</f>
        <v>654.67000000000041</v>
      </c>
      <c r="Y27" s="27"/>
      <c r="Z27" s="42">
        <f>X27+'[1]06-2018'!$M$175</f>
        <v>654.67000000000041</v>
      </c>
      <c r="AA27" s="27"/>
      <c r="AB27" s="43"/>
      <c r="AC27" s="44">
        <f t="shared" si="1"/>
        <v>-38.049999999999955</v>
      </c>
      <c r="AD27" s="41"/>
    </row>
    <row r="28" spans="1:31">
      <c r="A28" s="49" t="s">
        <v>113</v>
      </c>
      <c r="B28" s="42">
        <v>30000</v>
      </c>
      <c r="C28" s="27"/>
      <c r="D28" s="42">
        <f>B28+'[1]07-2017'!M176</f>
        <v>30000</v>
      </c>
      <c r="E28" s="27"/>
      <c r="F28" s="42">
        <f>D28+'[1]08-2017'!M176</f>
        <v>30000</v>
      </c>
      <c r="G28" s="27"/>
      <c r="H28" s="42">
        <f>F28+'[1]09-2017'!$M$176</f>
        <v>30000</v>
      </c>
      <c r="I28" s="27"/>
      <c r="J28" s="42">
        <f>H28+'[1]10-2017'!$M$176</f>
        <v>30000</v>
      </c>
      <c r="K28" s="27"/>
      <c r="L28" s="42">
        <f>J28+'[1]11-2017'!$M$176</f>
        <v>30000</v>
      </c>
      <c r="M28" s="27"/>
      <c r="N28" s="42">
        <f>L28+'[1]12-2017'!$M$176</f>
        <v>30000</v>
      </c>
      <c r="O28" s="27"/>
      <c r="P28" s="42">
        <f>N28+'[1]01-2018'!$M$176</f>
        <v>30000</v>
      </c>
      <c r="Q28" s="27"/>
      <c r="R28" s="42">
        <f>P28+'[1]02-2018'!$M$176</f>
        <v>30000</v>
      </c>
      <c r="S28" s="27"/>
      <c r="T28" s="42">
        <f>R28+'[1]03-2018'!$M$176</f>
        <v>30000</v>
      </c>
      <c r="U28" s="27"/>
      <c r="V28" s="42">
        <f>T28+'[1]04-2018'!$M$176</f>
        <v>30000</v>
      </c>
      <c r="W28" s="27"/>
      <c r="X28" s="42">
        <f>V28+'[1]05-2018'!$M$176</f>
        <v>30000</v>
      </c>
      <c r="Y28" s="27"/>
      <c r="Z28" s="42">
        <f>X28+'[1]06-2018'!$M$176</f>
        <v>30000</v>
      </c>
      <c r="AA28" s="27"/>
      <c r="AB28" s="43"/>
      <c r="AC28" s="44">
        <f t="shared" si="1"/>
        <v>0</v>
      </c>
      <c r="AD28" s="41"/>
    </row>
    <row r="29" spans="1:31">
      <c r="A29" s="49" t="s">
        <v>114</v>
      </c>
      <c r="B29" s="42">
        <v>0</v>
      </c>
      <c r="C29" s="27"/>
      <c r="D29" s="42"/>
      <c r="E29" s="27"/>
      <c r="F29" s="42">
        <f>D29+'[1]08-2017'!M177</f>
        <v>0</v>
      </c>
      <c r="G29" s="27"/>
      <c r="H29" s="42">
        <f>F29+'[1]09-2017'!$M$177</f>
        <v>5000</v>
      </c>
      <c r="I29" s="27"/>
      <c r="J29" s="42">
        <f>H29+'[1]10-2017'!$M$177</f>
        <v>5000</v>
      </c>
      <c r="K29" s="27"/>
      <c r="L29" s="42">
        <f>J29+'[1]11-2017'!$M$177</f>
        <v>5000</v>
      </c>
      <c r="M29" s="27"/>
      <c r="N29" s="42">
        <f>L29+'[1]12-2017'!$M$177</f>
        <v>5000</v>
      </c>
      <c r="O29" s="27"/>
      <c r="P29" s="42">
        <f>N29+'[1]01-2018'!$M$177</f>
        <v>5000</v>
      </c>
      <c r="Q29" s="27"/>
      <c r="R29" s="42">
        <f>P29+'[1]02-2018'!$M$177</f>
        <v>5000</v>
      </c>
      <c r="S29" s="27"/>
      <c r="T29" s="42">
        <f>R29+'[1]03-2018'!$M$177</f>
        <v>5000</v>
      </c>
      <c r="U29" s="27"/>
      <c r="V29" s="42">
        <f>T29+'[1]04-2018'!$M$177</f>
        <v>5000</v>
      </c>
      <c r="W29" s="27"/>
      <c r="X29" s="42">
        <f>V29+'[1]05-2018'!$M$177</f>
        <v>5000</v>
      </c>
      <c r="Y29" s="27"/>
      <c r="Z29" s="42">
        <f>X29+'[1]06-2018'!$M$177</f>
        <v>5000</v>
      </c>
      <c r="AA29" s="27"/>
      <c r="AB29" s="43"/>
      <c r="AC29" s="44">
        <f t="shared" si="1"/>
        <v>5000</v>
      </c>
      <c r="AD29" s="41"/>
    </row>
    <row r="30" spans="1:31">
      <c r="B30" s="46"/>
      <c r="C30" s="27"/>
      <c r="D30" s="46"/>
      <c r="E30" s="27"/>
      <c r="F30" s="46"/>
      <c r="G30" s="27"/>
      <c r="H30" s="46"/>
      <c r="I30" s="27"/>
      <c r="J30" s="46"/>
      <c r="K30" s="27"/>
      <c r="L30" s="46"/>
      <c r="M30" s="27"/>
      <c r="N30" s="46"/>
      <c r="O30" s="27"/>
      <c r="P30" s="46"/>
      <c r="Q30" s="27"/>
      <c r="R30" s="46"/>
      <c r="S30" s="27"/>
      <c r="T30" s="46"/>
      <c r="U30" s="27"/>
      <c r="V30" s="46"/>
      <c r="W30" s="27"/>
      <c r="X30" s="46"/>
      <c r="Y30" s="27"/>
      <c r="Z30" s="46"/>
      <c r="AA30" s="27"/>
      <c r="AB30" s="43"/>
      <c r="AC30" s="46"/>
      <c r="AD30" s="41"/>
    </row>
    <row r="31" spans="1:31">
      <c r="A31" s="3" t="s">
        <v>148</v>
      </c>
      <c r="B31" s="47">
        <f>SUM(B21:B30)</f>
        <v>123553.63999999996</v>
      </c>
      <c r="C31" s="27"/>
      <c r="D31" s="47">
        <f>SUM(D21:D30)</f>
        <v>122708.62999999995</v>
      </c>
      <c r="E31" s="27"/>
      <c r="F31" s="47">
        <f>SUM(F21:F30)</f>
        <v>129005.59999999996</v>
      </c>
      <c r="G31" s="27"/>
      <c r="H31" s="47">
        <f>SUM(H21:H30)</f>
        <v>97579.939999999973</v>
      </c>
      <c r="I31" s="27"/>
      <c r="J31" s="47">
        <f>SUM(J21:J30)</f>
        <v>114924.23999999998</v>
      </c>
      <c r="K31" s="27"/>
      <c r="L31" s="47">
        <f>SUM(L21:L30)</f>
        <v>134988.75999999998</v>
      </c>
      <c r="M31" s="27"/>
      <c r="N31" s="47">
        <f>SUM(N21:N30)</f>
        <v>130236.45999999998</v>
      </c>
      <c r="O31" s="27"/>
      <c r="P31" s="47">
        <f>SUM(P21:P30)</f>
        <v>93984.599999999991</v>
      </c>
      <c r="Q31" s="27"/>
      <c r="R31" s="47">
        <f>SUM(R21:R30)</f>
        <v>99400.279999999984</v>
      </c>
      <c r="S31" s="27"/>
      <c r="T31" s="47">
        <f>SUM(T21:T30)</f>
        <v>123232.40499999997</v>
      </c>
      <c r="U31" s="27"/>
      <c r="V31" s="47">
        <f>SUM(V21:V30)</f>
        <v>123232.40499999997</v>
      </c>
      <c r="W31" s="27"/>
      <c r="X31" s="47">
        <f>SUM(X21:X30)</f>
        <v>123232.40499999997</v>
      </c>
      <c r="Y31" s="27"/>
      <c r="Z31" s="47">
        <f>SUM(Z21:Z30)</f>
        <v>123232.40499999997</v>
      </c>
      <c r="AA31" s="27"/>
      <c r="AB31" s="43"/>
      <c r="AC31" s="48">
        <f>T31-B31</f>
        <v>-321.23499999998603</v>
      </c>
      <c r="AD31" s="41"/>
    </row>
    <row r="32" spans="1:31">
      <c r="B32" s="42"/>
      <c r="C32" s="27"/>
      <c r="D32" s="42"/>
      <c r="E32" s="27"/>
      <c r="F32" s="42"/>
      <c r="G32" s="27"/>
      <c r="H32" s="42"/>
      <c r="I32" s="27"/>
      <c r="J32" s="42"/>
      <c r="K32" s="27"/>
      <c r="L32" s="42"/>
      <c r="M32" s="27"/>
      <c r="N32" s="42"/>
      <c r="O32" s="27"/>
      <c r="P32" s="42"/>
      <c r="Q32" s="27"/>
      <c r="R32" s="42"/>
      <c r="S32" s="27"/>
      <c r="T32" s="42"/>
      <c r="U32" s="27"/>
      <c r="V32" s="42"/>
      <c r="W32" s="27"/>
      <c r="X32" s="42"/>
      <c r="Y32" s="27"/>
      <c r="Z32" s="42"/>
      <c r="AA32" s="27"/>
      <c r="AB32" s="43"/>
      <c r="AC32" s="44"/>
      <c r="AD32" s="41"/>
    </row>
    <row r="33" spans="1:30" ht="12" thickBot="1">
      <c r="A33" s="3" t="s">
        <v>149</v>
      </c>
      <c r="B33" s="45">
        <f>+B18+B31</f>
        <v>125485.57999999996</v>
      </c>
      <c r="C33" s="27"/>
      <c r="D33" s="45">
        <f>+D18+D31</f>
        <v>122708.62999999995</v>
      </c>
      <c r="E33" s="27"/>
      <c r="F33" s="45">
        <f>+F18+F31</f>
        <v>129005.59999999996</v>
      </c>
      <c r="G33" s="27"/>
      <c r="H33" s="45">
        <f>+H18+H31</f>
        <v>97579.939999999973</v>
      </c>
      <c r="I33" s="27"/>
      <c r="J33" s="45">
        <f>+J18+J31</f>
        <v>114924.23999999998</v>
      </c>
      <c r="K33" s="27"/>
      <c r="L33" s="45">
        <f>+L18+L31</f>
        <v>134988.75999999998</v>
      </c>
      <c r="M33" s="27"/>
      <c r="N33" s="45">
        <f>+N18+N31</f>
        <v>130236.45999999998</v>
      </c>
      <c r="O33" s="27"/>
      <c r="P33" s="45">
        <f>+P18+P31</f>
        <v>93984.599999999991</v>
      </c>
      <c r="Q33" s="27"/>
      <c r="R33" s="45">
        <f>+R18+R31</f>
        <v>99400.279999999984</v>
      </c>
      <c r="S33" s="27"/>
      <c r="T33" s="45">
        <f>+T18+T31</f>
        <v>123232.40499999997</v>
      </c>
      <c r="U33" s="27"/>
      <c r="V33" s="45">
        <f>+V18+V31</f>
        <v>123232.40499999997</v>
      </c>
      <c r="W33" s="27"/>
      <c r="X33" s="45">
        <f>+X18+X31</f>
        <v>123232.40499999997</v>
      </c>
      <c r="Y33" s="27"/>
      <c r="Z33" s="45">
        <f>+Z18+Z31</f>
        <v>123232.40499999997</v>
      </c>
      <c r="AA33" s="27"/>
      <c r="AB33" s="43"/>
      <c r="AC33" s="45">
        <f>T33-B33</f>
        <v>-2253.1749999999884</v>
      </c>
      <c r="AD33" s="41"/>
    </row>
    <row r="34" spans="1:30" ht="12" thickTop="1">
      <c r="B34" s="42">
        <f>ROUND(B11-B33,2)</f>
        <v>0</v>
      </c>
      <c r="C34" s="27"/>
      <c r="D34" s="42">
        <f>ROUND(D11-D33,2)</f>
        <v>0</v>
      </c>
      <c r="E34" s="27"/>
      <c r="F34" s="42">
        <f>ROUND(F11-F33,2)</f>
        <v>0</v>
      </c>
      <c r="G34" s="27"/>
      <c r="H34" s="42">
        <f>ROUND(H11-H33,2)</f>
        <v>0</v>
      </c>
      <c r="I34" s="27"/>
      <c r="J34" s="42">
        <f>ROUND(J11-J33,2)</f>
        <v>0</v>
      </c>
      <c r="K34" s="27"/>
      <c r="L34" s="42">
        <f>ROUND(L11-L33,2)</f>
        <v>0</v>
      </c>
      <c r="M34" s="27"/>
      <c r="N34" s="42">
        <f>ROUND(N11-N33,2)</f>
        <v>0</v>
      </c>
      <c r="O34" s="27"/>
      <c r="P34" s="103">
        <f>ROUND(P11-P33,2)</f>
        <v>0</v>
      </c>
      <c r="Q34" s="27"/>
      <c r="R34" s="42">
        <f>ROUND(R11-R33,2)</f>
        <v>0</v>
      </c>
      <c r="S34" s="27"/>
      <c r="T34" s="42">
        <f>ROUND(T11-T33,2)</f>
        <v>0</v>
      </c>
      <c r="U34" s="27"/>
      <c r="V34" s="42">
        <f>ROUND(V11-V33,2)</f>
        <v>0</v>
      </c>
      <c r="W34" s="27"/>
      <c r="X34" s="42">
        <f>ROUND(X11-X33,2)</f>
        <v>0</v>
      </c>
      <c r="Y34" s="27"/>
      <c r="Z34" s="42">
        <f>ROUND(Z11-Z33,2)</f>
        <v>-30426.83</v>
      </c>
      <c r="AA34" s="27"/>
      <c r="AB34" s="50"/>
      <c r="AC34" s="46">
        <f>ROUND(AC11-AC33,2)</f>
        <v>0</v>
      </c>
      <c r="AD34" s="51"/>
    </row>
    <row r="35" spans="1:30">
      <c r="D35" s="27"/>
      <c r="F35" s="27"/>
      <c r="H35" s="27"/>
      <c r="J35" s="27"/>
      <c r="L35" s="27"/>
      <c r="T35" s="27"/>
      <c r="Z35" s="27"/>
      <c r="AC35" s="27"/>
    </row>
    <row r="36" spans="1:30">
      <c r="H36" s="27"/>
      <c r="J36" s="27"/>
      <c r="P36" s="27"/>
      <c r="AC36" s="27"/>
    </row>
    <row r="37" spans="1:30">
      <c r="D37" s="27"/>
      <c r="F37" s="27"/>
      <c r="H37" s="27"/>
      <c r="J37" s="27"/>
      <c r="L37" s="27"/>
      <c r="N37" s="27"/>
      <c r="P37" s="27"/>
      <c r="R37" s="27"/>
      <c r="T37" s="27"/>
      <c r="V37" s="27"/>
      <c r="X37" s="27"/>
      <c r="Z37" s="27"/>
      <c r="AC37" s="27"/>
    </row>
    <row r="38" spans="1:30">
      <c r="F38" s="27"/>
      <c r="H38" s="27"/>
      <c r="J38" s="27"/>
      <c r="L38" s="27"/>
      <c r="N38" s="27"/>
      <c r="P38" s="27"/>
      <c r="R38" s="27"/>
      <c r="T38" s="27"/>
      <c r="V38" s="27"/>
      <c r="X38" s="27"/>
      <c r="Z38" s="27"/>
    </row>
  </sheetData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2"/>
  <sheetViews>
    <sheetView showGridLines="0" zoomScale="110" zoomScaleNormal="110" zoomScalePageLayoutView="110" workbookViewId="0">
      <selection activeCell="A63" sqref="A63"/>
    </sheetView>
  </sheetViews>
  <sheetFormatPr baseColWidth="10" defaultColWidth="11.5" defaultRowHeight="11" outlineLevelRow="1" x14ac:dyDescent="0"/>
  <cols>
    <col min="1" max="1" width="2.83203125" style="2" customWidth="1"/>
    <col min="2" max="2" width="1.6640625" style="2" bestFit="1" customWidth="1"/>
    <col min="3" max="3" width="10.1640625" style="2" customWidth="1"/>
    <col min="4" max="4" width="31.5" style="2" customWidth="1"/>
    <col min="5" max="5" width="23.5" style="2" customWidth="1"/>
    <col min="6" max="7" width="13" style="2" customWidth="1"/>
    <col min="8" max="8" width="2.5" style="2" bestFit="1" customWidth="1"/>
    <col min="9" max="16384" width="11.5" style="2"/>
  </cols>
  <sheetData>
    <row r="1" spans="1:9" ht="15">
      <c r="A1" s="52" t="s">
        <v>150</v>
      </c>
      <c r="B1" s="53"/>
      <c r="C1" s="53"/>
    </row>
    <row r="2" spans="1:9" ht="15">
      <c r="A2" s="52" t="s">
        <v>151</v>
      </c>
      <c r="B2" s="53"/>
      <c r="C2" s="53"/>
    </row>
    <row r="3" spans="1:9">
      <c r="A3" s="53" t="s">
        <v>152</v>
      </c>
      <c r="B3" s="53"/>
      <c r="C3" s="53"/>
    </row>
    <row r="4" spans="1:9" outlineLevel="1">
      <c r="A4" s="53" t="s">
        <v>153</v>
      </c>
      <c r="B4" s="53"/>
      <c r="C4" s="53"/>
    </row>
    <row r="5" spans="1:9">
      <c r="A5" s="54" t="s">
        <v>211</v>
      </c>
      <c r="B5" s="54"/>
      <c r="C5" s="54"/>
    </row>
    <row r="7" spans="1:9">
      <c r="A7" s="2" t="str">
        <f>"Balance per Bank Statement, "&amp;A5</f>
        <v>Balance per Bank Statement, 3/31/2018</v>
      </c>
      <c r="F7" s="11"/>
      <c r="G7" s="104">
        <v>127889.47</v>
      </c>
      <c r="H7" s="3" t="str">
        <f>$A$56</f>
        <v>A</v>
      </c>
      <c r="I7" s="55"/>
    </row>
    <row r="8" spans="1:9">
      <c r="F8" s="11"/>
      <c r="G8" s="11"/>
    </row>
    <row r="9" spans="1:9">
      <c r="A9" s="2" t="s">
        <v>154</v>
      </c>
      <c r="D9" s="56" t="s">
        <v>155</v>
      </c>
      <c r="E9" s="56"/>
      <c r="F9" s="57"/>
    </row>
    <row r="10" spans="1:9">
      <c r="D10" s="56"/>
      <c r="E10" s="56"/>
      <c r="F10" s="57"/>
      <c r="G10" s="11"/>
    </row>
    <row r="11" spans="1:9">
      <c r="D11" s="56"/>
      <c r="E11" s="56"/>
      <c r="F11" s="57"/>
      <c r="G11" s="11"/>
    </row>
    <row r="12" spans="1:9">
      <c r="D12" s="56"/>
      <c r="E12" s="56"/>
      <c r="F12" s="58"/>
      <c r="G12" s="11"/>
    </row>
    <row r="13" spans="1:9">
      <c r="F13" s="11"/>
      <c r="G13" s="11"/>
    </row>
    <row r="14" spans="1:9">
      <c r="G14" s="59">
        <f>SUM(F9:F13)</f>
        <v>0</v>
      </c>
      <c r="H14" s="3" t="str">
        <f>$A$57</f>
        <v>B</v>
      </c>
    </row>
    <row r="15" spans="1:9">
      <c r="F15" s="11"/>
      <c r="G15" s="11"/>
    </row>
    <row r="16" spans="1:9">
      <c r="A16" s="2" t="s">
        <v>156</v>
      </c>
      <c r="D16" s="2" t="s">
        <v>157</v>
      </c>
      <c r="F16" s="60">
        <f>G53</f>
        <v>-4907.0599999999995</v>
      </c>
      <c r="G16" s="3" t="str">
        <f>$A$59</f>
        <v>C</v>
      </c>
    </row>
    <row r="17" spans="1:9">
      <c r="F17" s="61"/>
      <c r="G17" s="11"/>
    </row>
    <row r="18" spans="1:9">
      <c r="F18" s="61"/>
      <c r="G18" s="11"/>
    </row>
    <row r="19" spans="1:9">
      <c r="F19" s="11"/>
      <c r="G19" s="11"/>
    </row>
    <row r="20" spans="1:9">
      <c r="F20" s="11"/>
      <c r="G20" s="59">
        <f>SUM(F16:F19)</f>
        <v>-4907.0599999999995</v>
      </c>
    </row>
    <row r="21" spans="1:9">
      <c r="F21" s="11"/>
      <c r="G21" s="11"/>
      <c r="H21" s="3"/>
    </row>
    <row r="22" spans="1:9">
      <c r="A22" s="2" t="str">
        <f>"Adjusted Bank Balance, "&amp;A5</f>
        <v>Adjusted Bank Balance, 3/31/2018</v>
      </c>
      <c r="F22" s="11"/>
      <c r="G22" s="105">
        <f>G7+G14+G20</f>
        <v>122982.41</v>
      </c>
      <c r="H22" s="3"/>
    </row>
    <row r="23" spans="1:9">
      <c r="F23" s="11"/>
      <c r="G23" s="62"/>
      <c r="H23" s="3"/>
    </row>
    <row r="24" spans="1:9">
      <c r="A24" s="2" t="str">
        <f>"Balance per Check Ledger, "&amp;A5</f>
        <v>Balance per Check Ledger, 3/31/2018</v>
      </c>
      <c r="F24" s="11"/>
      <c r="G24" s="8">
        <f>'[2]Check Register'!K4504</f>
        <v>122982.41</v>
      </c>
      <c r="H24" s="3" t="str">
        <f>$A$60</f>
        <v>D</v>
      </c>
    </row>
    <row r="25" spans="1:9">
      <c r="F25" s="11"/>
      <c r="G25" s="11"/>
      <c r="H25" s="3"/>
    </row>
    <row r="26" spans="1:9" ht="12" thickBot="1">
      <c r="A26" s="2" t="s">
        <v>125</v>
      </c>
      <c r="F26" s="11"/>
      <c r="G26" s="63">
        <f>ROUND(G22-G24,2)</f>
        <v>0</v>
      </c>
      <c r="H26" s="3" t="str">
        <f>$A$61</f>
        <v>E</v>
      </c>
    </row>
    <row r="27" spans="1:9" ht="12" thickTop="1">
      <c r="F27" s="11"/>
      <c r="G27" s="11"/>
    </row>
    <row r="28" spans="1:9" ht="12" thickBot="1">
      <c r="A28" s="64"/>
      <c r="B28" s="64"/>
      <c r="C28" s="64"/>
      <c r="D28" s="64"/>
      <c r="E28" s="64"/>
      <c r="F28" s="65"/>
      <c r="G28" s="65"/>
    </row>
    <row r="29" spans="1:9" ht="12" thickTop="1">
      <c r="F29" s="11"/>
      <c r="G29" s="11"/>
    </row>
    <row r="30" spans="1:9" hidden="1" outlineLevel="1">
      <c r="C30" s="116" t="str">
        <f>"OUTSTANDING CHECKS AS OF "&amp;A5</f>
        <v>OUTSTANDING CHECKS AS OF 3/31/2018</v>
      </c>
      <c r="D30" s="116"/>
      <c r="E30" s="116"/>
      <c r="F30" s="116"/>
      <c r="G30" s="116"/>
    </row>
    <row r="31" spans="1:9" hidden="1" outlineLevel="1">
      <c r="C31" s="66" t="s">
        <v>158</v>
      </c>
      <c r="D31" s="66" t="s">
        <v>159</v>
      </c>
      <c r="E31" s="67" t="s">
        <v>160</v>
      </c>
      <c r="F31" s="67" t="s">
        <v>161</v>
      </c>
      <c r="G31" s="66" t="s">
        <v>162</v>
      </c>
    </row>
    <row r="32" spans="1:9" hidden="1" outlineLevel="1">
      <c r="C32" s="68">
        <v>2445</v>
      </c>
      <c r="D32" s="69" t="s">
        <v>163</v>
      </c>
      <c r="E32" s="70" t="s">
        <v>164</v>
      </c>
      <c r="F32" s="71">
        <v>41043</v>
      </c>
      <c r="G32" s="72">
        <v>-141.01</v>
      </c>
      <c r="I32" s="27"/>
    </row>
    <row r="33" spans="3:9" hidden="1" outlineLevel="1">
      <c r="C33" s="68">
        <v>2463</v>
      </c>
      <c r="D33" s="69" t="s">
        <v>165</v>
      </c>
      <c r="E33" s="70" t="s">
        <v>166</v>
      </c>
      <c r="F33" s="71">
        <v>41050</v>
      </c>
      <c r="G33" s="72">
        <v>-55.19</v>
      </c>
      <c r="I33" s="27"/>
    </row>
    <row r="34" spans="3:9" hidden="1" outlineLevel="1">
      <c r="C34" s="68">
        <v>2668</v>
      </c>
      <c r="D34" s="69" t="s">
        <v>167</v>
      </c>
      <c r="E34" s="70" t="s">
        <v>75</v>
      </c>
      <c r="F34" s="71">
        <v>41316</v>
      </c>
      <c r="G34" s="72">
        <v>-105.18</v>
      </c>
      <c r="I34" s="27"/>
    </row>
    <row r="35" spans="3:9" hidden="1" outlineLevel="1">
      <c r="C35" s="68">
        <v>2677</v>
      </c>
      <c r="D35" s="69" t="s">
        <v>168</v>
      </c>
      <c r="E35" s="70" t="s">
        <v>169</v>
      </c>
      <c r="F35" s="71">
        <v>41337</v>
      </c>
      <c r="G35" s="72">
        <v>-35</v>
      </c>
      <c r="I35" s="27"/>
    </row>
    <row r="36" spans="3:9" hidden="1" outlineLevel="1">
      <c r="C36" s="68">
        <v>2716</v>
      </c>
      <c r="D36" s="69" t="s">
        <v>170</v>
      </c>
      <c r="E36" s="70" t="s">
        <v>75</v>
      </c>
      <c r="F36" s="71">
        <v>41379</v>
      </c>
      <c r="G36" s="72">
        <v>-39.270000000000003</v>
      </c>
      <c r="I36" s="27"/>
    </row>
    <row r="37" spans="3:9" hidden="1" outlineLevel="1">
      <c r="C37" s="68">
        <v>2718</v>
      </c>
      <c r="D37" s="69" t="s">
        <v>171</v>
      </c>
      <c r="E37" s="70" t="s">
        <v>59</v>
      </c>
      <c r="F37" s="71">
        <v>41386</v>
      </c>
      <c r="G37" s="72">
        <v>-75</v>
      </c>
      <c r="I37" s="27"/>
    </row>
    <row r="38" spans="3:9" hidden="1" outlineLevel="1">
      <c r="C38" s="68">
        <v>2739</v>
      </c>
      <c r="D38" s="69" t="s">
        <v>172</v>
      </c>
      <c r="E38" s="70" t="s">
        <v>166</v>
      </c>
      <c r="F38" s="71">
        <v>41400</v>
      </c>
      <c r="G38" s="72">
        <v>-77.459999999999994</v>
      </c>
      <c r="I38" s="27"/>
    </row>
    <row r="39" spans="3:9" hidden="1" outlineLevel="1">
      <c r="C39" s="68">
        <v>2925</v>
      </c>
      <c r="D39" s="69" t="s">
        <v>173</v>
      </c>
      <c r="E39" s="70" t="s">
        <v>174</v>
      </c>
      <c r="F39" s="71">
        <v>41702</v>
      </c>
      <c r="G39" s="72">
        <v>-10</v>
      </c>
      <c r="I39" s="27"/>
    </row>
    <row r="40" spans="3:9" hidden="1" outlineLevel="1">
      <c r="C40" s="68">
        <v>3226</v>
      </c>
      <c r="D40" s="69" t="s">
        <v>175</v>
      </c>
      <c r="E40" s="70" t="s">
        <v>109</v>
      </c>
      <c r="F40" s="71">
        <v>42195</v>
      </c>
      <c r="G40" s="72">
        <v>-27.98</v>
      </c>
      <c r="I40" s="27"/>
    </row>
    <row r="41" spans="3:9" hidden="1" outlineLevel="1">
      <c r="C41" s="68">
        <v>3400</v>
      </c>
      <c r="D41" s="69" t="s">
        <v>176</v>
      </c>
      <c r="E41" s="70" t="s">
        <v>63</v>
      </c>
      <c r="F41" s="71">
        <v>42551</v>
      </c>
      <c r="G41" s="72">
        <v>-241.31</v>
      </c>
      <c r="I41" s="27"/>
    </row>
    <row r="42" spans="3:9" hidden="1" outlineLevel="1">
      <c r="C42" s="68">
        <v>3435</v>
      </c>
      <c r="D42" s="69" t="s">
        <v>177</v>
      </c>
      <c r="E42" s="70" t="s">
        <v>174</v>
      </c>
      <c r="F42" s="71">
        <v>42662</v>
      </c>
      <c r="G42" s="72">
        <v>-20.18</v>
      </c>
      <c r="I42" s="27"/>
    </row>
    <row r="43" spans="3:9" hidden="1" outlineLevel="1">
      <c r="C43" s="68">
        <v>3509</v>
      </c>
      <c r="D43" s="69" t="s">
        <v>178</v>
      </c>
      <c r="E43" s="70" t="s">
        <v>88</v>
      </c>
      <c r="F43" s="71">
        <v>42849</v>
      </c>
      <c r="G43" s="72">
        <v>-48.83</v>
      </c>
    </row>
    <row r="44" spans="3:9" hidden="1" outlineLevel="1">
      <c r="C44" s="68">
        <v>3530</v>
      </c>
      <c r="D44" s="69" t="s">
        <v>179</v>
      </c>
      <c r="E44" s="70" t="s">
        <v>65</v>
      </c>
      <c r="F44" s="71">
        <v>42877</v>
      </c>
      <c r="G44" s="72">
        <v>-147.47999999999999</v>
      </c>
    </row>
    <row r="45" spans="3:9" ht="12" hidden="1" customHeight="1" outlineLevel="1">
      <c r="C45" s="68">
        <v>3657</v>
      </c>
      <c r="D45" s="69" t="s">
        <v>180</v>
      </c>
      <c r="E45" s="70" t="s">
        <v>55</v>
      </c>
      <c r="F45" s="71">
        <v>43080</v>
      </c>
      <c r="G45" s="72">
        <v>-142.31</v>
      </c>
    </row>
    <row r="46" spans="3:9" ht="12" hidden="1" customHeight="1" outlineLevel="1">
      <c r="C46" s="68">
        <v>3697</v>
      </c>
      <c r="D46" s="107" t="s">
        <v>212</v>
      </c>
      <c r="E46" s="70" t="s">
        <v>88</v>
      </c>
      <c r="F46" s="71">
        <v>43171</v>
      </c>
      <c r="G46" s="72">
        <v>-53.3</v>
      </c>
    </row>
    <row r="47" spans="3:9" ht="12" hidden="1" customHeight="1" outlineLevel="1">
      <c r="C47" s="68">
        <v>3700</v>
      </c>
      <c r="D47" s="107" t="s">
        <v>213</v>
      </c>
      <c r="E47" s="70" t="s">
        <v>214</v>
      </c>
      <c r="F47" s="71">
        <v>43185</v>
      </c>
      <c r="G47" s="72">
        <v>-591.36</v>
      </c>
    </row>
    <row r="48" spans="3:9" ht="12" hidden="1" customHeight="1" outlineLevel="1">
      <c r="C48" s="68">
        <v>3702</v>
      </c>
      <c r="D48" s="107" t="s">
        <v>215</v>
      </c>
      <c r="E48" s="70" t="s">
        <v>109</v>
      </c>
      <c r="F48" s="71">
        <v>43185</v>
      </c>
      <c r="G48" s="72">
        <v>-487.48</v>
      </c>
    </row>
    <row r="49" spans="1:7" ht="12" hidden="1" customHeight="1" outlineLevel="1">
      <c r="C49" s="68">
        <v>3703</v>
      </c>
      <c r="D49" s="107" t="s">
        <v>215</v>
      </c>
      <c r="E49" s="70" t="s">
        <v>216</v>
      </c>
      <c r="F49" s="71">
        <v>43185</v>
      </c>
      <c r="G49" s="72">
        <v>-69.94</v>
      </c>
    </row>
    <row r="50" spans="1:7" ht="12" hidden="1" customHeight="1" outlineLevel="1">
      <c r="C50" s="68">
        <v>3704</v>
      </c>
      <c r="D50" s="107" t="s">
        <v>217</v>
      </c>
      <c r="E50" s="70" t="s">
        <v>166</v>
      </c>
      <c r="F50" s="71">
        <v>43185</v>
      </c>
      <c r="G50" s="72">
        <v>-106.66</v>
      </c>
    </row>
    <row r="51" spans="1:7" ht="12" hidden="1" customHeight="1" outlineLevel="1">
      <c r="C51" s="68">
        <v>3705</v>
      </c>
      <c r="D51" s="107" t="s">
        <v>218</v>
      </c>
      <c r="E51" s="70" t="s">
        <v>219</v>
      </c>
      <c r="F51" s="71">
        <v>43185</v>
      </c>
      <c r="G51" s="72">
        <v>-80.56</v>
      </c>
    </row>
    <row r="52" spans="1:7" ht="12" hidden="1" customHeight="1" outlineLevel="1">
      <c r="C52" s="68">
        <v>3706</v>
      </c>
      <c r="D52" s="107" t="s">
        <v>210</v>
      </c>
      <c r="E52" s="70" t="s">
        <v>220</v>
      </c>
      <c r="F52" s="71">
        <v>43185</v>
      </c>
      <c r="G52" s="72">
        <v>-2351.56</v>
      </c>
    </row>
    <row r="53" spans="1:7" hidden="1" outlineLevel="1">
      <c r="C53" s="73"/>
      <c r="D53" s="73"/>
      <c r="E53" s="74" t="s">
        <v>181</v>
      </c>
      <c r="F53" s="73"/>
      <c r="G53" s="75">
        <f>SUM(G32:G52)</f>
        <v>-4907.0599999999995</v>
      </c>
    </row>
    <row r="54" spans="1:7" collapsed="1"/>
    <row r="55" spans="1:7">
      <c r="G55" s="27"/>
    </row>
    <row r="56" spans="1:7">
      <c r="A56" s="76" t="s">
        <v>182</v>
      </c>
      <c r="B56" s="77" t="s">
        <v>183</v>
      </c>
      <c r="C56" s="78" t="s">
        <v>184</v>
      </c>
      <c r="F56" s="11"/>
      <c r="G56" s="11"/>
    </row>
    <row r="57" spans="1:7">
      <c r="A57" s="76" t="s">
        <v>185</v>
      </c>
      <c r="B57" s="77" t="s">
        <v>183</v>
      </c>
      <c r="C57" s="117" t="s">
        <v>186</v>
      </c>
      <c r="D57" s="118"/>
      <c r="E57" s="118"/>
      <c r="F57" s="118"/>
      <c r="G57" s="118"/>
    </row>
    <row r="58" spans="1:7">
      <c r="A58" s="79"/>
      <c r="B58" s="80"/>
      <c r="C58" s="118"/>
      <c r="D58" s="118"/>
      <c r="E58" s="118"/>
      <c r="F58" s="118"/>
      <c r="G58" s="118"/>
    </row>
    <row r="59" spans="1:7">
      <c r="A59" s="76" t="s">
        <v>187</v>
      </c>
      <c r="B59" s="77" t="s">
        <v>183</v>
      </c>
      <c r="C59" s="78" t="s">
        <v>188</v>
      </c>
      <c r="F59" s="11"/>
      <c r="G59" s="11"/>
    </row>
    <row r="60" spans="1:7">
      <c r="A60" s="76" t="s">
        <v>189</v>
      </c>
      <c r="B60" s="77" t="s">
        <v>183</v>
      </c>
      <c r="C60" s="78" t="s">
        <v>190</v>
      </c>
      <c r="F60" s="11"/>
      <c r="G60" s="11"/>
    </row>
    <row r="61" spans="1:7">
      <c r="A61" s="76" t="s">
        <v>191</v>
      </c>
      <c r="B61" s="77" t="s">
        <v>183</v>
      </c>
      <c r="C61" s="117" t="s">
        <v>192</v>
      </c>
      <c r="D61" s="117"/>
      <c r="E61" s="117"/>
      <c r="F61" s="117"/>
      <c r="G61" s="117"/>
    </row>
    <row r="62" spans="1:7">
      <c r="C62" s="117"/>
      <c r="D62" s="117"/>
      <c r="E62" s="117"/>
      <c r="F62" s="117"/>
      <c r="G62" s="117"/>
    </row>
  </sheetData>
  <mergeCells count="3">
    <mergeCell ref="C30:G30"/>
    <mergeCell ref="C57:G58"/>
    <mergeCell ref="C61:G62"/>
  </mergeCells>
  <printOptions horizontalCentered="1"/>
  <pageMargins left="0.75" right="0.5" top="0.75" bottom="0.5" header="0.3" footer="0.3"/>
  <pageSetup scale="92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Fundraising</vt:lpstr>
      <vt:lpstr>Book Fair</vt:lpstr>
      <vt:lpstr>Expenditures</vt:lpstr>
      <vt:lpstr>Reserved Funds</vt:lpstr>
      <vt:lpstr>BalSheet</vt:lpstr>
      <vt:lpstr>Cash Recon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 Lim</dc:creator>
  <cp:lastModifiedBy>Leonard Lim</cp:lastModifiedBy>
  <dcterms:created xsi:type="dcterms:W3CDTF">2018-01-05T18:25:40Z</dcterms:created>
  <dcterms:modified xsi:type="dcterms:W3CDTF">2018-04-04T00:45:39Z</dcterms:modified>
</cp:coreProperties>
</file>